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ry-Level Jobs" sheetId="1" state="visible" r:id="rId3"/>
    <sheet name="Training-Aligned Jobs" sheetId="2" state="visible" r:id="rId4"/>
    <sheet name="Hiring Event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<sst xmlns="http://schemas.openxmlformats.org/spreadsheetml/2006/main" count="1217" uniqueCount="554">
  <si>
    <t xml:space="preserve">SOUTHERN NEVADA · ENTRY-LEVEL JOBS</t>
  </si>
  <si>
    <t xml:space="preserve">Immediate-work opportunities with direct links to the original job posting.</t>
  </si>
  <si>
    <t xml:space="preserve">Updated July 27, 2026 • Las Vegas, Henderson, North Las Vegas, and Clark County</t>
  </si>
  <si>
    <t xml:space="preserve">Industry</t>
  </si>
  <si>
    <t xml:space="preserve">Job Title</t>
  </si>
  <si>
    <t xml:space="preserve">Company</t>
  </si>
  <si>
    <t xml:space="preserve">Location</t>
  </si>
  <si>
    <t xml:space="preserve">Pay</t>
  </si>
  <si>
    <t xml:space="preserve">Schedule</t>
  </si>
  <si>
    <t xml:space="preserve">Posting Age</t>
  </si>
  <si>
    <t xml:space="preserve">Key Requirements</t>
  </si>
  <si>
    <t xml:space="preserve">APPLY</t>
  </si>
  <si>
    <t xml:space="preserve">Warehouse / Logistics</t>
  </si>
  <si>
    <t xml:space="preserve">Warehouse Associate (Day Shift)</t>
  </si>
  <si>
    <t xml:space="preserve">Alfil Logistics</t>
  </si>
  <si>
    <t xml:space="preserve">Las Vegas, NV</t>
  </si>
  <si>
    <t xml:space="preserve">$20.00-$24.00/hr</t>
  </si>
  <si>
    <t xml:space="preserve">Day shift</t>
  </si>
  <si>
    <t xml:space="preserve">6 hours ago</t>
  </si>
  <si>
    <t xml:space="preserve">Receiving, inventory, picking, packing, and general warehouse support.</t>
  </si>
  <si>
    <t xml:space="preserve">Warehouse Associate II</t>
  </si>
  <si>
    <t xml:space="preserve">White Cap</t>
  </si>
  <si>
    <t xml:space="preserve">Not listed</t>
  </si>
  <si>
    <t xml:space="preserve">4 days ago</t>
  </si>
  <si>
    <t xml:space="preserve">Receiving, stocking, order fulfillment, and warehouse customer support.</t>
  </si>
  <si>
    <t xml:space="preserve">Warehouse Part Time Days</t>
  </si>
  <si>
    <t xml:space="preserve">Lowe's Companies, Inc.</t>
  </si>
  <si>
    <t xml:space="preserve">North Las Vegas, NV</t>
  </si>
  <si>
    <t xml:space="preserve">Part-time; days</t>
  </si>
  <si>
    <t xml:space="preserve">3 days ago</t>
  </si>
  <si>
    <t xml:space="preserve">Unloading, stocking, order support, and customer assistance.</t>
  </si>
  <si>
    <t xml:space="preserve">Warehouse Associate</t>
  </si>
  <si>
    <t xml:space="preserve">Feature</t>
  </si>
  <si>
    <t xml:space="preserve">Inventory handling, receiving, picking, packing, and shipment support.</t>
  </si>
  <si>
    <t xml:space="preserve">Warehouse Associate and Driver</t>
  </si>
  <si>
    <t xml:space="preserve">Chadwell Supply</t>
  </si>
  <si>
    <t xml:space="preserve">5 days ago</t>
  </si>
  <si>
    <t xml:space="preserve">Warehouse fulfillment and local delivery support; driving qualifications apply.</t>
  </si>
  <si>
    <t xml:space="preserve">General Warehouse Associate - Redi Carpet</t>
  </si>
  <si>
    <t xml:space="preserve">HD Supply</t>
  </si>
  <si>
    <t xml:space="preserve">$17.84-$21.49/hr</t>
  </si>
  <si>
    <t xml:space="preserve">1 week ago</t>
  </si>
  <si>
    <t xml:space="preserve">Picking, packing, receiving, inventory, and warehouse support.</t>
  </si>
  <si>
    <t xml:space="preserve">Inventory Compliance Associate</t>
  </si>
  <si>
    <t xml:space="preserve">STIIIZY</t>
  </si>
  <si>
    <t xml:space="preserve">Inventory auditing, documentation, compliance, and stock-control support.</t>
  </si>
  <si>
    <t xml:space="preserve">Stock Associate</t>
  </si>
  <si>
    <t xml:space="preserve">WHSmith North America</t>
  </si>
  <si>
    <t xml:space="preserve">Receiving, stocking, replenishment, and retail inventory support.</t>
  </si>
  <si>
    <t xml:space="preserve">Backroom Team Associate</t>
  </si>
  <si>
    <t xml:space="preserve">Walmart</t>
  </si>
  <si>
    <t xml:space="preserve">$16.00-$29.00/hr</t>
  </si>
  <si>
    <t xml:space="preserve">1 day ago</t>
  </si>
  <si>
    <t xml:space="preserve">Backroom inventory, unloading, stocking, and merchandise movement.</t>
  </si>
  <si>
    <t xml:space="preserve">Stocking Associate / Merchandiser</t>
  </si>
  <si>
    <t xml:space="preserve">Total Wine &amp; More</t>
  </si>
  <si>
    <t xml:space="preserve">Stocking, merchandising, inventory rotation, and customer assistance.</t>
  </si>
  <si>
    <t xml:space="preserve">Henderson, NV</t>
  </si>
  <si>
    <t xml:space="preserve">Seating Solutions</t>
  </si>
  <si>
    <t xml:space="preserve">Receiving, staging, loading, and event-equipment warehouse support.</t>
  </si>
  <si>
    <t xml:space="preserve">Retail / Grocery</t>
  </si>
  <si>
    <t xml:space="preserve">Stocking Team Associate</t>
  </si>
  <si>
    <t xml:space="preserve">Part-time; mid/closing</t>
  </si>
  <si>
    <t xml:space="preserve">6 days ago</t>
  </si>
  <si>
    <t xml:space="preserve">Stocking, zoning, merchandise recovery, and customer assistance.</t>
  </si>
  <si>
    <t xml:space="preserve">Retail</t>
  </si>
  <si>
    <t xml:space="preserve">Aerie Stock Associate</t>
  </si>
  <si>
    <t xml:space="preserve">American Eagle Outfitters</t>
  </si>
  <si>
    <t xml:space="preserve">Stockroom organization, replenishment, shipment processing, and sales-floor support.</t>
  </si>
  <si>
    <t xml:space="preserve">Retail Associate - Montecristo Cigar Bar</t>
  </si>
  <si>
    <t xml:space="preserve">Caesars Entertainment</t>
  </si>
  <si>
    <t xml:space="preserve">Part-time</t>
  </si>
  <si>
    <t xml:space="preserve">2 days ago</t>
  </si>
  <si>
    <t xml:space="preserve">Retail sales, checkout, stocking, and guest service.</t>
  </si>
  <si>
    <t xml:space="preserve">Stocker Associate - Planet Hollywood</t>
  </si>
  <si>
    <t xml:space="preserve">Full-time</t>
  </si>
  <si>
    <t xml:space="preserve">Within 14 days</t>
  </si>
  <si>
    <t xml:space="preserve">Retail stocking, receiving, replenishment, and inventory support.</t>
  </si>
  <si>
    <t xml:space="preserve">Stock Associate - Caesars</t>
  </si>
  <si>
    <t xml:space="preserve">HUGO BOSS</t>
  </si>
  <si>
    <t xml:space="preserve">Stockroom organization, replenishment, shipment processing, and sales support.</t>
  </si>
  <si>
    <t xml:space="preserve">Retail Part-Time Store Associate - Fabletics</t>
  </si>
  <si>
    <t xml:space="preserve">Fabletics</t>
  </si>
  <si>
    <t xml:space="preserve">$12.00-$15.00/hr</t>
  </si>
  <si>
    <t xml:space="preserve">Customer service, sales, checkout, and store operations.</t>
  </si>
  <si>
    <t xml:space="preserve">Part-Time Flex Sales Associate</t>
  </si>
  <si>
    <t xml:space="preserve">Pandora</t>
  </si>
  <si>
    <t xml:space="preserve">Customer service, jewelry sales, product knowledge, and checkout support.</t>
  </si>
  <si>
    <t xml:space="preserve">Seasonal Sales Associate - Las Vegas South</t>
  </si>
  <si>
    <t xml:space="preserve">Kipling</t>
  </si>
  <si>
    <t xml:space="preserve">Seasonal</t>
  </si>
  <si>
    <t xml:space="preserve">Customer assistance, sales, merchandising, and store upkeep.</t>
  </si>
  <si>
    <t xml:space="preserve">Part-Time Retail Sales Associate</t>
  </si>
  <si>
    <t xml:space="preserve">adidas</t>
  </si>
  <si>
    <t xml:space="preserve">Sales-floor customer service, product support, stocking, and checkout.</t>
  </si>
  <si>
    <t xml:space="preserve">Part-Time Merchandiser</t>
  </si>
  <si>
    <t xml:space="preserve">Schwan's Company</t>
  </si>
  <si>
    <t xml:space="preserve">Retail merchandising, stocking, product rotation, and account support.</t>
  </si>
  <si>
    <t xml:space="preserve">Retail Store Maintenance Associate</t>
  </si>
  <si>
    <t xml:space="preserve">PUMA</t>
  </si>
  <si>
    <t xml:space="preserve">Store maintenance, cleaning, recovery, and operational support.</t>
  </si>
  <si>
    <t xml:space="preserve">Store Associate - Downtown Summerlin</t>
  </si>
  <si>
    <t xml:space="preserve">Part-Time Stock Associate - Fashion Show</t>
  </si>
  <si>
    <t xml:space="preserve">2 weeks ago</t>
  </si>
  <si>
    <t xml:space="preserve">Stockroom organization, replenishment, and shipment processing.</t>
  </si>
  <si>
    <t xml:space="preserve">Customer Service</t>
  </si>
  <si>
    <t xml:space="preserve">Customer Service Representative</t>
  </si>
  <si>
    <t xml:space="preserve">Optum</t>
  </si>
  <si>
    <t xml:space="preserve">Full-time; onsite</t>
  </si>
  <si>
    <t xml:space="preserve">8 hours ago</t>
  </si>
  <si>
    <t xml:space="preserve">Inbound customer support, account assistance, documentation, and issue resolution.</t>
  </si>
  <si>
    <t xml:space="preserve">Customer Service Associate I</t>
  </si>
  <si>
    <t xml:space="preserve">Family Dollar</t>
  </si>
  <si>
    <t xml:space="preserve">Checkout, customer service, stocking, and store support.</t>
  </si>
  <si>
    <t xml:space="preserve">Office / Front Desk</t>
  </si>
  <si>
    <t xml:space="preserve">Receptionist</t>
  </si>
  <si>
    <t xml:space="preserve">Accessible Space Inc.</t>
  </si>
  <si>
    <t xml:space="preserve">On-call</t>
  </si>
  <si>
    <t xml:space="preserve">Reception, phones, visitor assistance, mail, and general office support.</t>
  </si>
  <si>
    <t xml:space="preserve">Hospitality / Guest Service</t>
  </si>
  <si>
    <t xml:space="preserve">Guest Service Representative</t>
  </si>
  <si>
    <t xml:space="preserve">Golden Entertainment</t>
  </si>
  <si>
    <t xml:space="preserve">Guest assistance, problem resolution, account support, and hospitality service.</t>
  </si>
  <si>
    <t xml:space="preserve">Front Office Receptionist</t>
  </si>
  <si>
    <t xml:space="preserve">Smile Oasis Las Vegas</t>
  </si>
  <si>
    <t xml:space="preserve">Patient greeting, scheduling, phones, and dental-office support.</t>
  </si>
  <si>
    <t xml:space="preserve">Hospitality / Front Desk</t>
  </si>
  <si>
    <t xml:space="preserve">Front Desk Clerk - Las Vegas Properties</t>
  </si>
  <si>
    <t xml:space="preserve">MGM Resorts International</t>
  </si>
  <si>
    <t xml:space="preserve">Hotel check-in, guest accounts, payments, and front-desk service.</t>
  </si>
  <si>
    <t xml:space="preserve">Janitorial / EVS</t>
  </si>
  <si>
    <t xml:space="preserve">Janitor</t>
  </si>
  <si>
    <t xml:space="preserve">BJ's Restaurants, Inc.</t>
  </si>
  <si>
    <t xml:space="preserve">Restaurant cleaning, sanitation, floor care, and facility upkeep.</t>
  </si>
  <si>
    <t xml:space="preserve">Janitor - Full Time</t>
  </si>
  <si>
    <t xml:space="preserve">Flik Hospitality Group</t>
  </si>
  <si>
    <t xml:space="preserve">$19.10-$22.10/hr</t>
  </si>
  <si>
    <t xml:space="preserve">Facility cleaning, sanitation, floor care, and hospitality support.</t>
  </si>
  <si>
    <t xml:space="preserve">Retail Part Time Store Associate</t>
  </si>
  <si>
    <t xml:space="preserve">Office Depot</t>
  </si>
  <si>
    <t xml:space="preserve">Customer service, sales-floor assistance, checkout, and store operations.</t>
  </si>
  <si>
    <t xml:space="preserve">Warehouse Team Member</t>
  </si>
  <si>
    <t xml:space="preserve">Real Floors</t>
  </si>
  <si>
    <t xml:space="preserve">Receiving flooring products, preparing orders, inventory control, and loading support.</t>
  </si>
  <si>
    <t xml:space="preserve">Retail Sales Associate - District at Green Valley Ranch</t>
  </si>
  <si>
    <t xml:space="preserve">Bath &amp; Body Works</t>
  </si>
  <si>
    <t xml:space="preserve">20 hours ago</t>
  </si>
  <si>
    <t xml:space="preserve">Customer assistance, product recommendations, checkout, and store recovery.</t>
  </si>
  <si>
    <t xml:space="preserve">Retail Sales Associate - 2030</t>
  </si>
  <si>
    <t xml:space="preserve">FirstCash</t>
  </si>
  <si>
    <t xml:space="preserve">Customer service, retail sales, cash handling, and merchandise support.</t>
  </si>
  <si>
    <t xml:space="preserve">Retail Part-Time Store Associate - Las Vegas North Premium Outlets</t>
  </si>
  <si>
    <t xml:space="preserve">Seasonal Sales Associate</t>
  </si>
  <si>
    <t xml:space="preserve">Tillys</t>
  </si>
  <si>
    <t xml:space="preserve">Customer service, apparel sales, merchandising, and store upkeep.</t>
  </si>
  <si>
    <t xml:space="preserve">Seasonal Retail Sales Associate - Downtown Summerlin</t>
  </si>
  <si>
    <t xml:space="preserve">Gap</t>
  </si>
  <si>
    <t xml:space="preserve">Customer assistance, sales, checkout, fitting-room support, and recovery.</t>
  </si>
  <si>
    <t xml:space="preserve">Warehouse Associate - Loader/Unloader - 2nd Shift</t>
  </si>
  <si>
    <t xml:space="preserve">Cintas</t>
  </si>
  <si>
    <t xml:space="preserve">Full-time; second shift</t>
  </si>
  <si>
    <t xml:space="preserve">Loading, unloading, sorting, and production warehouse support.</t>
  </si>
  <si>
    <t xml:space="preserve">Stand-Up / Reach Forklift Operator</t>
  </si>
  <si>
    <t xml:space="preserve">MasterBrand, Inc.</t>
  </si>
  <si>
    <t xml:space="preserve">$19.75/hr</t>
  </si>
  <si>
    <t xml:space="preserve">Forklift operation, inventory movement, order staging, and warehouse safety.</t>
  </si>
  <si>
    <t xml:space="preserve">Day Warehouse Associate</t>
  </si>
  <si>
    <t xml:space="preserve">BradyPLUS</t>
  </si>
  <si>
    <t xml:space="preserve">Receiving, picking, packing, inventory movement, and shipping support.</t>
  </si>
  <si>
    <t xml:space="preserve">Retail Sales Associate - Part Time - 2012</t>
  </si>
  <si>
    <t xml:space="preserve">Operations Associate - Part Time</t>
  </si>
  <si>
    <t xml:space="preserve">SEPHORA</t>
  </si>
  <si>
    <t xml:space="preserve">Stockroom organization, replenishment, shipment processing, and store support.</t>
  </si>
  <si>
    <t xml:space="preserve">SOUTHERN NEVADA · TRAINING-ALIGNED JOBS</t>
  </si>
  <si>
    <t xml:space="preserve">Openings connected to in-demand occupations and workforce training pathways.</t>
  </si>
  <si>
    <t xml:space="preserve">Updated July 27, 2026 • Use the green button to open the original job posting</t>
  </si>
  <si>
    <t xml:space="preserve">CNA</t>
  </si>
  <si>
    <t xml:space="preserve">Certified Nursing Assistant - Float Pool</t>
  </si>
  <si>
    <t xml:space="preserve">The Valley Health System</t>
  </si>
  <si>
    <t xml:space="preserve">Active CNA credential and flexible inpatient patient-care skills required.</t>
  </si>
  <si>
    <t xml:space="preserve">Marquis Companies</t>
  </si>
  <si>
    <t xml:space="preserve">CNA certification and long-term-care patient support aligned.</t>
  </si>
  <si>
    <t xml:space="preserve">CNAs - Pick Your Own Shift</t>
  </si>
  <si>
    <t xml:space="preserve">KARE</t>
  </si>
  <si>
    <t xml:space="preserve">Flexible shifts</t>
  </si>
  <si>
    <t xml:space="preserve">Active CNA credential and flexible facility-based care support.</t>
  </si>
  <si>
    <t xml:space="preserve">Medical Office / Assistant</t>
  </si>
  <si>
    <t xml:space="preserve">Medical Assistant - Various Locations</t>
  </si>
  <si>
    <t xml:space="preserve">UNLV Health</t>
  </si>
  <si>
    <t xml:space="preserve">Medical assistant training, patient intake, vitals, and documentation aligned.</t>
  </si>
  <si>
    <t xml:space="preserve">Medical Assistant Ambulatory - Sunset Primary Care</t>
  </si>
  <si>
    <t xml:space="preserve">Veterans in Healthcare</t>
  </si>
  <si>
    <t xml:space="preserve">Medical assistant training and primary-care clinical support aligned.</t>
  </si>
  <si>
    <t xml:space="preserve">Medical Assistant I</t>
  </si>
  <si>
    <t xml:space="preserve">Vera Whole Health</t>
  </si>
  <si>
    <t xml:space="preserve">Medical assistant training, patient intake, and clinical support aligned.</t>
  </si>
  <si>
    <t xml:space="preserve">Medical Assistant / Medical Office Representative</t>
  </si>
  <si>
    <t xml:space="preserve">Dignity Health</t>
  </si>
  <si>
    <t xml:space="preserve">Medical assistant and front-office patient-service skills aligned.</t>
  </si>
  <si>
    <t xml:space="preserve">Medical Scribe</t>
  </si>
  <si>
    <t xml:space="preserve">ScribeAmerica</t>
  </si>
  <si>
    <t xml:space="preserve">7 days ago</t>
  </si>
  <si>
    <t xml:space="preserve">Medical terminology, documentation, and clinical workflow skills aligned.</t>
  </si>
  <si>
    <t xml:space="preserve">Medical Office / Admin</t>
  </si>
  <si>
    <t xml:space="preserve">Patient Service Specialist</t>
  </si>
  <si>
    <t xml:space="preserve">Select Medical</t>
  </si>
  <si>
    <t xml:space="preserve">Patient registration, scheduling, insurance verification, and front-office support.</t>
  </si>
  <si>
    <t xml:space="preserve">Pharmacy Technician</t>
  </si>
  <si>
    <t xml:space="preserve">Fundamental</t>
  </si>
  <si>
    <t xml:space="preserve">Pharmacy technician credential and medication-support skills aligned.</t>
  </si>
  <si>
    <t xml:space="preserve">Pharmacy Technician Apprenticeship</t>
  </si>
  <si>
    <t xml:space="preserve">Walgreens</t>
  </si>
  <si>
    <t xml:space="preserve">Apprenticeship</t>
  </si>
  <si>
    <t xml:space="preserve">Employer-supported pharmacy technician training and registration pathway.</t>
  </si>
  <si>
    <t xml:space="preserve">CVS Health</t>
  </si>
  <si>
    <t xml:space="preserve">Pharmacy technician training and state-registration pathway aligned.</t>
  </si>
  <si>
    <t xml:space="preserve">Specialty Pharmacy Technician</t>
  </si>
  <si>
    <t xml:space="preserve">Pharmacy technician credential and specialty-medication support aligned.</t>
  </si>
  <si>
    <t xml:space="preserve">Pharmacy Technician II</t>
  </si>
  <si>
    <t xml:space="preserve">Sunrise Hospital</t>
  </si>
  <si>
    <t xml:space="preserve">Pharmacy technician credential and hospital medication-support skills aligned.</t>
  </si>
  <si>
    <t xml:space="preserve">Dental</t>
  </si>
  <si>
    <t xml:space="preserve">Dental Assistant - Orthodontics</t>
  </si>
  <si>
    <t xml:space="preserve">InterDent</t>
  </si>
  <si>
    <t xml:space="preserve">Dental assisting training and orthodontic chairside support aligned.</t>
  </si>
  <si>
    <t xml:space="preserve">Dental Assistant</t>
  </si>
  <si>
    <t xml:space="preserve">Comprehensive Dental Care LLC</t>
  </si>
  <si>
    <t xml:space="preserve">Dental assisting training, sterilization, and chairside support aligned.</t>
  </si>
  <si>
    <t xml:space="preserve">CHOICE Healthcare Services</t>
  </si>
  <si>
    <t xml:space="preserve">Dental assisting training and patient-care support aligned.</t>
  </si>
  <si>
    <t xml:space="preserve">Electrical</t>
  </si>
  <si>
    <t xml:space="preserve">Electrician 1</t>
  </si>
  <si>
    <t xml:space="preserve">University of Nevada, Las Vegas</t>
  </si>
  <si>
    <t xml:space="preserve">Electrical training, troubleshooting, and facilities-maintenance skills aligned.</t>
  </si>
  <si>
    <t xml:space="preserve">Electrician</t>
  </si>
  <si>
    <t xml:space="preserve">Power Design</t>
  </si>
  <si>
    <t xml:space="preserve">Electrical trade training and commercial construction skills aligned.</t>
  </si>
  <si>
    <t xml:space="preserve">Unlicensed Electrician</t>
  </si>
  <si>
    <t xml:space="preserve">Helix Electric</t>
  </si>
  <si>
    <t xml:space="preserve">Electrical training and supervised commercial installation skills aligned.</t>
  </si>
  <si>
    <t xml:space="preserve">Commercial Electrician</t>
  </si>
  <si>
    <t xml:space="preserve">Superior Electrical, Mechanical &amp; Plumbing</t>
  </si>
  <si>
    <t xml:space="preserve">Commercial electrical training, installation, and troubleshooting aligned.</t>
  </si>
  <si>
    <t xml:space="preserve">Licensed Journeyman Electrician</t>
  </si>
  <si>
    <t xml:space="preserve">Tesla</t>
  </si>
  <si>
    <t xml:space="preserve">Journeyman credential and industrial electrical experience required.</t>
  </si>
  <si>
    <t xml:space="preserve">Welding</t>
  </si>
  <si>
    <t xml:space="preserve">Welder</t>
  </si>
  <si>
    <t xml:space="preserve">Subzero Engineering</t>
  </si>
  <si>
    <t xml:space="preserve">Welding training, fabrication, and blueprint-reading skills aligned.</t>
  </si>
  <si>
    <t xml:space="preserve">Production Cage Welder</t>
  </si>
  <si>
    <t xml:space="preserve">Rinker Materials</t>
  </si>
  <si>
    <t xml:space="preserve">Production welding, fabrication, and manufacturing safety skills aligned.</t>
  </si>
  <si>
    <t xml:space="preserve">Canyon Pipeline Construction</t>
  </si>
  <si>
    <t xml:space="preserve">Welding training and construction fabrication skills aligned.</t>
  </si>
  <si>
    <t xml:space="preserve">Welder / Fabricator</t>
  </si>
  <si>
    <t xml:space="preserve">Western Partitions</t>
  </si>
  <si>
    <t xml:space="preserve">Welding, fabrication, measurement, and blueprint-reading skills aligned.</t>
  </si>
  <si>
    <t xml:space="preserve">HVAC</t>
  </si>
  <si>
    <t xml:space="preserve">Refrigeration Technician</t>
  </si>
  <si>
    <t xml:space="preserve">W.W. Williams</t>
  </si>
  <si>
    <t xml:space="preserve">Refrigeration training, EPA certification, and troubleshooting skills aligned.</t>
  </si>
  <si>
    <t xml:space="preserve">HVAC Maintenance Technician - Solaire</t>
  </si>
  <si>
    <t xml:space="preserve">Westland Real Estate Group</t>
  </si>
  <si>
    <t xml:space="preserve">13 days ago</t>
  </si>
  <si>
    <t xml:space="preserve">HVAC training and multifamily property-maintenance skills aligned.</t>
  </si>
  <si>
    <t xml:space="preserve">Refrigeration Service Technician</t>
  </si>
  <si>
    <t xml:space="preserve">Climate Pros</t>
  </si>
  <si>
    <t xml:space="preserve">Commercial refrigeration training, EPA certification, and service skills aligned.</t>
  </si>
  <si>
    <t xml:space="preserve">IT Support</t>
  </si>
  <si>
    <t xml:space="preserve">IT Helpdesk Support Technician</t>
  </si>
  <si>
    <t xml:space="preserve">CareersElite</t>
  </si>
  <si>
    <t xml:space="preserve">9 days ago</t>
  </si>
  <si>
    <t xml:space="preserve">Help desk, ticketing, hardware/software troubleshooting, and user support aligned.</t>
  </si>
  <si>
    <t xml:space="preserve">Client Support Technician I</t>
  </si>
  <si>
    <t xml:space="preserve">Entry-level client support, troubleshooting, and documentation aligned.</t>
  </si>
  <si>
    <t xml:space="preserve">IT Technician 2</t>
  </si>
  <si>
    <t xml:space="preserve">12 days ago</t>
  </si>
  <si>
    <t xml:space="preserve">Technical support, endpoint troubleshooting, and campus user support aligned.</t>
  </si>
  <si>
    <t xml:space="preserve">Phlebotomy</t>
  </si>
  <si>
    <t xml:space="preserve">Phlebotomist - Summerlin Hospital</t>
  </si>
  <si>
    <t xml:space="preserve">Phlebotomy credential and hospital specimen-collection skills aligned.</t>
  </si>
  <si>
    <t xml:space="preserve">Phlebotomist I</t>
  </si>
  <si>
    <t xml:space="preserve">Quest Diagnostics</t>
  </si>
  <si>
    <t xml:space="preserve">Phlebotomy certification and specimen-collection skills aligned.</t>
  </si>
  <si>
    <t xml:space="preserve">Phlebotomist</t>
  </si>
  <si>
    <t xml:space="preserve">Clinical Pathology Laboratories</t>
  </si>
  <si>
    <t xml:space="preserve">Phlebotomy training, specimen processing, and patient-service skills aligned.</t>
  </si>
  <si>
    <t xml:space="preserve">Phlebotomist 1</t>
  </si>
  <si>
    <t xml:space="preserve">Octapharma Plasma</t>
  </si>
  <si>
    <t xml:space="preserve">Phlebotomy training, donor care, and specimen-handling skills aligned.</t>
  </si>
  <si>
    <t xml:space="preserve">EMT</t>
  </si>
  <si>
    <t xml:space="preserve">Emergency Medical Technician</t>
  </si>
  <si>
    <t xml:space="preserve">American Medical Response</t>
  </si>
  <si>
    <t xml:space="preserve">Current EMT credential, CPR, and emergency-response skills required.</t>
  </si>
  <si>
    <t xml:space="preserve">Paramedic</t>
  </si>
  <si>
    <t xml:space="preserve">Las Vegas Sands</t>
  </si>
  <si>
    <t xml:space="preserve">Paramedic credential and onsite emergency-response skills aligned.</t>
  </si>
  <si>
    <t xml:space="preserve">Construction</t>
  </si>
  <si>
    <t xml:space="preserve">Utilities Laborer</t>
  </si>
  <si>
    <t xml:space="preserve">Ledcor</t>
  </si>
  <si>
    <t xml:space="preserve">Construction labor, trenching, material handling, and utility-site support.</t>
  </si>
  <si>
    <t xml:space="preserve">Concrete Finisher</t>
  </si>
  <si>
    <t xml:space="preserve">Concrete finishing training, hand tools, and construction-site skills aligned.</t>
  </si>
  <si>
    <t xml:space="preserve">Plasterer</t>
  </si>
  <si>
    <t xml:space="preserve">Performance Contracting, Inc.</t>
  </si>
  <si>
    <t xml:space="preserve">Construction finishing, plaster application, and trade skills aligned.</t>
  </si>
  <si>
    <t xml:space="preserve">Laborer - Mining</t>
  </si>
  <si>
    <t xml:space="preserve">Construction labor, material handling, and site-safety skills aligned.</t>
  </si>
  <si>
    <t xml:space="preserve">Medical Billing / Records</t>
  </si>
  <si>
    <t xml:space="preserve">Release of Information Specialist</t>
  </si>
  <si>
    <t xml:space="preserve">VRC Companies</t>
  </si>
  <si>
    <t xml:space="preserve">Medical records, HIPAA, document retrieval, and release-of-information skills aligned.</t>
  </si>
  <si>
    <t xml:space="preserve">Patient Account Representative</t>
  </si>
  <si>
    <t xml:space="preserve">Seven Hills Behavioral Health</t>
  </si>
  <si>
    <t xml:space="preserve">Patient accounts, billing follow-up, insurance, and customer-service skills aligned.</t>
  </si>
  <si>
    <t xml:space="preserve">IT Technician I</t>
  </si>
  <si>
    <t xml:space="preserve">Fontainebleau Las Vegas</t>
  </si>
  <si>
    <t xml:space="preserve">Workstation setup, hardware/software troubleshooting, user support, and ticket documentation.</t>
  </si>
  <si>
    <t xml:space="preserve">Medical Assistant Float - Northwest</t>
  </si>
  <si>
    <t xml:space="preserve">The US Oncology Network</t>
  </si>
  <si>
    <t xml:space="preserve">Medical assistant training, patient intake, vitals, clinical support, and scheduling.</t>
  </si>
  <si>
    <t xml:space="preserve">Pharmacy Tech</t>
  </si>
  <si>
    <t xml:space="preserve">North Vista Hospital</t>
  </si>
  <si>
    <t xml:space="preserve">Certified Pharmacy Technician</t>
  </si>
  <si>
    <t xml:space="preserve">$17.50-$21.00/hr</t>
  </si>
  <si>
    <t xml:space="preserve">Certified pharmacy technician credential, prescription processing, and customer service.</t>
  </si>
  <si>
    <t xml:space="preserve">Traveling Dental Assistant - Oral Surgery</t>
  </si>
  <si>
    <t xml:space="preserve">PDS Health</t>
  </si>
  <si>
    <t xml:space="preserve">$24.75-$34.75/hr</t>
  </si>
  <si>
    <t xml:space="preserve">Dental assisting training, surgical chairside support, sterilization, and patient care.</t>
  </si>
  <si>
    <t xml:space="preserve">Oral Surgery Assistant</t>
  </si>
  <si>
    <t xml:space="preserve">Absolute Dental</t>
  </si>
  <si>
    <t xml:space="preserve">$18.00-$21.00/hr</t>
  </si>
  <si>
    <t xml:space="preserve">Dental or medical assisting experience, surgical support, infection control, and documentation.</t>
  </si>
  <si>
    <t xml:space="preserve">Utility HVAC Technician</t>
  </si>
  <si>
    <t xml:space="preserve">Clark County Water Reclamation District</t>
  </si>
  <si>
    <t xml:space="preserve">HVAC trade-school or apprenticeship training, troubleshooting, repair, and EPA certification pathway.</t>
  </si>
  <si>
    <t xml:space="preserve">Phlebotomist II</t>
  </si>
  <si>
    <t xml:space="preserve">Phlebotomy certification, specimen collection, processing, and patient service.</t>
  </si>
  <si>
    <t xml:space="preserve">CDL</t>
  </si>
  <si>
    <t xml:space="preserve">CDL A Truck Driver Team</t>
  </si>
  <si>
    <t xml:space="preserve">R+L Carriers</t>
  </si>
  <si>
    <t xml:space="preserve">$140,000-$160,000/year per driver</t>
  </si>
  <si>
    <t xml:space="preserve">Full-time; team driving</t>
  </si>
  <si>
    <t xml:space="preserve">Class A CDL and applicable team-driving qualifications required.</t>
  </si>
  <si>
    <t xml:space="preserve">Dedicated Regional CDL-A Truck Driver - Phoenix-Vegas-SoCal Loop</t>
  </si>
  <si>
    <t xml:space="preserve">Updike Distribution Logistics, LLC</t>
  </si>
  <si>
    <t xml:space="preserve">Full-time; regional</t>
  </si>
  <si>
    <t xml:space="preserve">Class A CDL, medical card, and regional commercial-driving qualifications required.</t>
  </si>
  <si>
    <t xml:space="preserve">Center Care Team - Medical Assistant</t>
  </si>
  <si>
    <t xml:space="preserve">ArchWell Health</t>
  </si>
  <si>
    <t xml:space="preserve">Medical assistant training, patient intake, clinical workflow, and primary-care support.</t>
  </si>
  <si>
    <t xml:space="preserve">Medical Billing / Office</t>
  </si>
  <si>
    <t xml:space="preserve">Authorization &amp; Referral Specialist - Various Locations</t>
  </si>
  <si>
    <t xml:space="preserve">$18.10-$21.63/hr</t>
  </si>
  <si>
    <t xml:space="preserve">Monday-Friday, approximately 8:00 AM-5:00 PM</t>
  </si>
  <si>
    <t xml:space="preserve">Referral processing, insurance authorization, scheduling, and medical-office support.</t>
  </si>
  <si>
    <t xml:space="preserve">Construction Laborer Apprentice</t>
  </si>
  <si>
    <t xml:space="preserve">Evers &amp; Sons Inc.</t>
  </si>
  <si>
    <t xml:space="preserve">Registered apprenticeship</t>
  </si>
  <si>
    <t xml:space="preserve">Paid construction apprenticeship with classroom instruction, tool use, site preparation, and safety training.</t>
  </si>
  <si>
    <t xml:space="preserve">Authorization &amp; Referral Specialist - Per Diem</t>
  </si>
  <si>
    <t xml:space="preserve">Per diem</t>
  </si>
  <si>
    <t xml:space="preserve">Medical Assistant - Family Medicine</t>
  </si>
  <si>
    <t xml:space="preserve">Intermountain Health</t>
  </si>
  <si>
    <t xml:space="preserve">$20.00-$28.00/hr</t>
  </si>
  <si>
    <t xml:space="preserve">Medical assistant credential, patient intake, clinical procedures, and documentation.</t>
  </si>
  <si>
    <t xml:space="preserve">Medical Assistant - Primary Care</t>
  </si>
  <si>
    <t xml:space="preserve">Medical assistant credential, patient intake, clinical support, and care coordination.</t>
  </si>
  <si>
    <t xml:space="preserve">Phlebotomist II Territory</t>
  </si>
  <si>
    <t xml:space="preserve">Phlebotomy certification, specimen collection, travel coverage, and patient service.</t>
  </si>
  <si>
    <t xml:space="preserve">$19.75-$27.75/hr</t>
  </si>
  <si>
    <t xml:space="preserve">Dental assisting training, chairside support, sterilization, and patient care.</t>
  </si>
  <si>
    <t xml:space="preserve">Technician Field IT</t>
  </si>
  <si>
    <t xml:space="preserve">The Freeman Company (TFC) Brands</t>
  </si>
  <si>
    <t xml:space="preserve">Field IT support, hardware/software troubleshooting, installations, and user assistance.</t>
  </si>
  <si>
    <t xml:space="preserve">Traveling Dental Assistant - Periodontics</t>
  </si>
  <si>
    <t xml:space="preserve">$22.75-$32.00/hr</t>
  </si>
  <si>
    <t xml:space="preserve">Dental assisting training, periodontal chairside support, sterilization, and patient care.</t>
  </si>
  <si>
    <t xml:space="preserve">Support Technician</t>
  </si>
  <si>
    <t xml:space="preserve">Station Casinos</t>
  </si>
  <si>
    <t xml:space="preserve">Entry-level device, point-of-sale, Windows, peripheral, and end-user technical support.</t>
  </si>
  <si>
    <t xml:space="preserve">SOUTHERN NEVADA · HIRING EVENTS</t>
  </si>
  <si>
    <t xml:space="preserve">Job fairs, recruiting events, and employer hiring sessions across Clark County.</t>
  </si>
  <si>
    <t xml:space="preserve">Updated July 27, 2026 • Event details can change—open the event page before attending</t>
  </si>
  <si>
    <t xml:space="preserve">Event Name</t>
  </si>
  <si>
    <t xml:space="preserve">Organizer</t>
  </si>
  <si>
    <t xml:space="preserve">Date</t>
  </si>
  <si>
    <t xml:space="preserve">Time</t>
  </si>
  <si>
    <t xml:space="preserve">Event Type</t>
  </si>
  <si>
    <t xml:space="preserve">Participating Employers</t>
  </si>
  <si>
    <t xml:space="preserve">Hiring On-Site</t>
  </si>
  <si>
    <t xml:space="preserve">Interviews On-Site</t>
  </si>
  <si>
    <t xml:space="preserve">Same-Day Offers</t>
  </si>
  <si>
    <t xml:space="preserve">What to Bring</t>
  </si>
  <si>
    <t xml:space="preserve">Cost</t>
  </si>
  <si>
    <t xml:space="preserve">OPEN EVENT</t>
  </si>
  <si>
    <t xml:space="preserve">Military Sealift Command Hiring Event – Las Vegas</t>
  </si>
  <si>
    <t xml:space="preserve">U.S. Navy Military Sealift Command / EmployNV</t>
  </si>
  <si>
    <t xml:space="preserve">10:00 AM – 12:00 PM</t>
  </si>
  <si>
    <t xml:space="preserve">EmployNV Career Hub
3405 S Maryland Pkwy, Las Vegas, NV 89169</t>
  </si>
  <si>
    <t xml:space="preserve">Employer Hiring Event</t>
  </si>
  <si>
    <t xml:space="preserve">Federal maritime / civilian mariner careers</t>
  </si>
  <si>
    <t xml:space="preserve">U.S. Navy Military Sealift Command — multiple entry-level and experienced civilian-mariner positions</t>
  </si>
  <si>
    <t xml:space="preserve">Yes</t>
  </si>
  <si>
    <t xml:space="preserve">Meet recruiters; interviews not explicitly guaranteed</t>
  </si>
  <si>
    <t xml:space="preserve">Not stated</t>
  </si>
  <si>
    <t xml:space="preserve">Resume: Recommended
Dress: Professional</t>
  </si>
  <si>
    <t xml:space="preserve">Free</t>
  </si>
  <si>
    <t xml:space="preserve">Matrix Bottling Group Hiring Event – Las Vegas</t>
  </si>
  <si>
    <t xml:space="preserve">Matrix Bottling Group / EmployNV</t>
  </si>
  <si>
    <t xml:space="preserve">10:00 AM – 2:00 PM</t>
  </si>
  <si>
    <t xml:space="preserve">Manufacturing &amp; warehousing</t>
  </si>
  <si>
    <t xml:space="preserve">Matrix Bottling Group — manufacturing and warehouse roles; advertised pay $17.22–$45/hour</t>
  </si>
  <si>
    <t xml:space="preserve">Yes—official post invites candidates to interview</t>
  </si>
  <si>
    <t xml:space="preserve">Resume: Yes / bring copies
Dress: Professional</t>
  </si>
  <si>
    <t xml:space="preserve">MasterCorp Housekeeping Hiring Event – Las Vegas</t>
  </si>
  <si>
    <t xml:space="preserve">MasterCorp / EmployNV</t>
  </si>
  <si>
    <t xml:space="preserve">10:00 AM – 1:00 PM</t>
  </si>
  <si>
    <t xml:space="preserve">Hospitality housekeeping</t>
  </si>
  <si>
    <t xml:space="preserve">MasterCorp — multiple housekeeping positions including Housekeeper and Houseperson; advertised pay $15–$20/hour</t>
  </si>
  <si>
    <t xml:space="preserve">Meet recruiters; walk-ins welcome</t>
  </si>
  <si>
    <t xml:space="preserve">MGM Resorts Usher Hiring Event</t>
  </si>
  <si>
    <t xml:space="preserve">MGM Resorts recruiting location
980 Kelly Johnson Dr, Las Vegas, NV 89119</t>
  </si>
  <si>
    <t xml:space="preserve">Entertainment &amp; event operations</t>
  </si>
  <si>
    <t xml:space="preserve">MGM Resorts</t>
  </si>
  <si>
    <t xml:space="preserve">Resume: Recommended
Dress: Business casual / professional recommended</t>
  </si>
  <si>
    <t xml:space="preserve">Las Vegas Career Fair – July 30, 2026</t>
  </si>
  <si>
    <t xml:space="preserve">Choice Career Fairs</t>
  </si>
  <si>
    <t xml:space="preserve">11:00 AM – 2:00 PM</t>
  </si>
  <si>
    <t xml:space="preserve">Sunset Station Hotel &amp; Casino
1301 W Sunset Rd, Henderson, NV 89014</t>
  </si>
  <si>
    <t xml:space="preserve">In-Person Career Fair</t>
  </si>
  <si>
    <t xml:space="preserve">Multiple industries</t>
  </si>
  <si>
    <t xml:space="preserve">Employer lineup not yet published</t>
  </si>
  <si>
    <t xml:space="preserve">Not guaranteed; employers are actively recruiting</t>
  </si>
  <si>
    <t xml:space="preserve">Yes — meet directly with hiring decision-makers</t>
  </si>
  <si>
    <t xml:space="preserve">Resume: Yes
Dress: Professional</t>
  </si>
  <si>
    <t xml:space="preserve">HPC Industrial Hiring Event – Las Vegas (Day 1)</t>
  </si>
  <si>
    <t xml:space="preserve">HPC Industrial, powered by Clean Harbors / EmployNV</t>
  </si>
  <si>
    <t xml:space="preserve">Industrial cleaning / field services</t>
  </si>
  <si>
    <t xml:space="preserve">HPC Industrial, powered by Clean Harbors — Hydroblast Technicians; advertised starting pay $22–$23/hour</t>
  </si>
  <si>
    <t xml:space="preserve">Meet hiring team; interview availability not explicitly guaranteed</t>
  </si>
  <si>
    <t xml:space="preserve">Resume: Yes / bring copies
Dress: Work-ready professional attire; role is physically demanding</t>
  </si>
  <si>
    <t xml:space="preserve">HPC Industrial Hiring Event – Las Vegas (Day 2)</t>
  </si>
  <si>
    <t xml:space="preserve">Latin Chamber of Commerce Job Fair</t>
  </si>
  <si>
    <t xml:space="preserve">West Coast Job Fairs; event branded Latin Chamber of Commerce</t>
  </si>
  <si>
    <t xml:space="preserve">11:00 AM – 3:00 PM</t>
  </si>
  <si>
    <t xml:space="preserve">Boulevard Mall
3528 S Maryland Pkwy, Las Vegas, NV 89169</t>
  </si>
  <si>
    <t xml:space="preserve">In-Person Job Fair</t>
  </si>
  <si>
    <t xml:space="preserve">Employer roster not yet published</t>
  </si>
  <si>
    <t xml:space="preserve">Meet employers directly; interview availability not guaranteed</t>
  </si>
  <si>
    <t xml:space="preserve">North Las Vegas Job Fair – August 3, 2026</t>
  </si>
  <si>
    <t xml:space="preserve">North Las Vegas Career Fairs</t>
  </si>
  <si>
    <t xml:space="preserve">Online
Online</t>
  </si>
  <si>
    <t xml:space="preserve">Virtual / Platform Job Fair</t>
  </si>
  <si>
    <t xml:space="preserve">Not published</t>
  </si>
  <si>
    <t xml:space="preserve">Yes—platform describes employer connections</t>
  </si>
  <si>
    <t xml:space="preserve">Yes—platform says connect and interview</t>
  </si>
  <si>
    <t xml:space="preserve">Resume: Yes—online profile/resume
Dress: Not applicable</t>
  </si>
  <si>
    <t xml:space="preserve">Free / verify at registration</t>
  </si>
  <si>
    <t xml:space="preserve">LUX Community Services PCA In-Session Hiring Event</t>
  </si>
  <si>
    <t xml:space="preserve">LUX Community Services / EmployNV</t>
  </si>
  <si>
    <t xml:space="preserve">8:30 AM &amp; 1:30 PM – 11:30 AM &amp; 4:30 PM</t>
  </si>
  <si>
    <t xml:space="preserve">EmployNV Career Hub
2827 Las Vegas Blvd N, North Las Vegas, NV 89030</t>
  </si>
  <si>
    <t xml:space="preserve">Personal care / direct care</t>
  </si>
  <si>
    <t xml:space="preserve">LUX Community Services — 10 Personal Care Assistant / home health aide openings</t>
  </si>
  <si>
    <t xml:space="preserve">Yes—each three-hour session functions as an interactive hiring/interview session</t>
  </si>
  <si>
    <t xml:space="preserve">Free; registration required due to limited seating</t>
  </si>
  <si>
    <t xml:space="preserve">Arrow Security Hiring Event – Las Vegas</t>
  </si>
  <si>
    <t xml:space="preserve">Arrow Security</t>
  </si>
  <si>
    <t xml:space="preserve">9:00 AM – 12:00 PM</t>
  </si>
  <si>
    <t xml:space="preserve">Security</t>
  </si>
  <si>
    <t xml:space="preserve">Arrow Security — Unarmed Security Guards</t>
  </si>
  <si>
    <t xml:space="preserve">Resume: Recommended
Dress: Professional / security-ready attire</t>
  </si>
  <si>
    <t xml:space="preserve">Mountain View Christian School Hiring Event – Las Vegas</t>
  </si>
  <si>
    <t xml:space="preserve">Mountain View Christian School / EmployNV</t>
  </si>
  <si>
    <t xml:space="preserve">K–12 education</t>
  </si>
  <si>
    <t xml:space="preserve">Mountain View Christian School; position list not yet published</t>
  </si>
  <si>
    <t xml:space="preserve">Las Vegas Job Fair – August 13, 2026</t>
  </si>
  <si>
    <t xml:space="preserve">Best Hire Career Fairs</t>
  </si>
  <si>
    <t xml:space="preserve">Tuscany Suites &amp; Casino
255 E Flamingo Rd, Las Vegas, NV 89169</t>
  </si>
  <si>
    <t xml:space="preserve">Customer service, sales, hospitality, healthcare, administration, operations, logistics, technology, finance and management</t>
  </si>
  <si>
    <t xml:space="preserve">Employer participation varies; lineup not yet published</t>
  </si>
  <si>
    <t xml:space="preserve">Possible, but same-day offers are not guaranteed</t>
  </si>
  <si>
    <t xml:space="preserve">Recruiters and hiring teams will meet candidates directly</t>
  </si>
  <si>
    <t xml:space="preserve">Las Vegas Healthcare Career Fair</t>
  </si>
  <si>
    <t xml:space="preserve">DETR / EmployNV</t>
  </si>
  <si>
    <t xml:space="preserve">EmployNV Business Hub inside Sahara West Library
9600 W Sahara Ave, Las Vegas, NV 89117</t>
  </si>
  <si>
    <t xml:space="preserve">Healthcare Career Fair</t>
  </si>
  <si>
    <t xml:space="preserve">Healthcare—from entry level through advanced experience</t>
  </si>
  <si>
    <t xml:space="preserve">Healthcare employers hiring across hospitals, clinics, ambulatory care, allied health, mental health and behavioral health; names not yet published</t>
  </si>
  <si>
    <t xml:space="preserve">Meet recruiters; interviews not specifically guaranteed</t>
  </si>
  <si>
    <t xml:space="preserve">Student Employment Fair August 2026</t>
  </si>
  <si>
    <t xml:space="preserve">UNLV Career Services &amp; Workforce Development</t>
  </si>
  <si>
    <t xml:space="preserve">12:00 PM – 2:00 PM</t>
  </si>
  <si>
    <t xml:space="preserve">UNLV
4505 S Maryland Pkwy, Las Vegas, NV 89154</t>
  </si>
  <si>
    <t xml:space="preserve">Student Employment Fair</t>
  </si>
  <si>
    <t xml:space="preserve">On-campus and student employment</t>
  </si>
  <si>
    <t xml:space="preserve">Not yet published</t>
  </si>
  <si>
    <t xml:space="preserve">Recruiter interaction expected</t>
  </si>
  <si>
    <t xml:space="preserve">Resume: Yes</t>
  </si>
  <si>
    <t xml:space="preserve">Las Vegas Hiring Event – August 21, 2026</t>
  </si>
  <si>
    <t xml:space="preserve">Hiring Event organizer via Eventbrite</t>
  </si>
  <si>
    <t xml:space="preserve">9:30 AM – 12:30 PM</t>
  </si>
  <si>
    <t xml:space="preserve">Marriott
Marriott, Las Vegas, NV; exact property pending</t>
  </si>
  <si>
    <t xml:space="preserve">Hiring Event</t>
  </si>
  <si>
    <t xml:space="preserve">Las Vegas Career Fair – August 27, 2026</t>
  </si>
  <si>
    <t xml:space="preserve">Santa Fe Station Hotel
4949 N Rancho Dr, Las Vegas, NV 89130</t>
  </si>
  <si>
    <t xml:space="preserve">Not guaranteed</t>
  </si>
  <si>
    <t xml:space="preserve">Yes — direct employer and recruiter conversations</t>
  </si>
  <si>
    <t xml:space="preserve">Clark County Government Public Sector Job Fair – September 2026</t>
  </si>
  <si>
    <t xml:space="preserve">Clark County Government</t>
  </si>
  <si>
    <t xml:space="preserve">Time pending – Time pending</t>
  </si>
  <si>
    <t xml:space="preserve">Las Vegas Convention Center
3150 Paradise Rd, Las Vegas, NV 89109</t>
  </si>
  <si>
    <t xml:space="preserve">Public Sector Job Fair</t>
  </si>
  <si>
    <t xml:space="preserve">Government, administration, public safety, social services, public works, parks, finance and skilled trades</t>
  </si>
  <si>
    <t xml:space="preserve">Clark County departments and other public-sector agencies; roster pending</t>
  </si>
  <si>
    <t xml:space="preserve">Possible; not guaranteed</t>
  </si>
  <si>
    <t xml:space="preserve">Free / verify</t>
  </si>
  <si>
    <t xml:space="preserve">Las Vegas Career Fair – September 17, 2026</t>
  </si>
  <si>
    <t xml:space="preserve">Nevada State University Fall 2026 Career &amp; Graduate School Expo</t>
  </si>
  <si>
    <t xml:space="preserve">Nevada State University</t>
  </si>
  <si>
    <t xml:space="preserve">Nevada State University
1300 Nevada State Dr, Henderson, NV 89002</t>
  </si>
  <si>
    <t xml:space="preserve">Career &amp; Graduate School Expo</t>
  </si>
  <si>
    <t xml:space="preserve">Multiple industries and graduate education</t>
  </si>
  <si>
    <t xml:space="preserve">Employer and graduate-school networking expected</t>
  </si>
  <si>
    <t xml:space="preserve">College of Southern Nevada 2026 Fall Career Fair</t>
  </si>
  <si>
    <t xml:space="preserve">College of Southern Nevada</t>
  </si>
  <si>
    <t xml:space="preserve">CSN North Las Vegas Campus
3200 E Cheyenne Ave, North Las Vegas, NV 89030</t>
  </si>
  <si>
    <t xml:space="preserve">Career Fair</t>
  </si>
  <si>
    <t xml:space="preserve">Employer recruiting expected</t>
  </si>
  <si>
    <t xml:space="preserve">Business, Engineering, Science &amp; Tech (BEST) Career Expo – Fall 2026</t>
  </si>
  <si>
    <t xml:space="preserve">UNLV</t>
  </si>
  <si>
    <t xml:space="preserve">2:00 PM – 6:00 PM</t>
  </si>
  <si>
    <t xml:space="preserve">Advanced Engineering Building (AEB), UNLV
4505 S Maryland Pkwy, Las Vegas, NV 89154</t>
  </si>
  <si>
    <t xml:space="preserve">Industry Career Expo</t>
  </si>
  <si>
    <t xml:space="preserve">Business, engineering, science and technology</t>
  </si>
  <si>
    <t xml:space="preserve">Recruiter conversations and career/internship recruiting expected</t>
  </si>
  <si>
    <t xml:space="preserve">Hospitality Career Fair – Fall 2026</t>
  </si>
  <si>
    <t xml:space="preserve">UNLV William F. Harrah College of Hospitality</t>
  </si>
  <si>
    <t xml:space="preserve">3:00 PM – 5:00 PM</t>
  </si>
  <si>
    <t xml:space="preserve">Hospitality Hall – Grand Lobby
4505 S Maryland Pkwy, Las Vegas, NV 89119</t>
  </si>
  <si>
    <t xml:space="preserve">Industry Career Fair</t>
  </si>
  <si>
    <t xml:space="preserve">Hotels, restaurants, gaming, golf, meetings and events</t>
  </si>
  <si>
    <t xml:space="preserve">70+ leading hospitality employers; names not yet published</t>
  </si>
  <si>
    <t xml:space="preserve">Not guaranteed; full-time roles and internships available</t>
  </si>
  <si>
    <t xml:space="preserve">Yes — employer recruiting and networking</t>
  </si>
  <si>
    <t xml:space="preserve">Fall 2026 UNLV Career Fair</t>
  </si>
  <si>
    <t xml:space="preserve">9:00 AM – 2:00 PM</t>
  </si>
  <si>
    <t xml:space="preserve">UNLV
4505 S Maryland Pkwy, Las Vegas, NV 89119</t>
  </si>
  <si>
    <t xml:space="preserve">Career and Internship Fair</t>
  </si>
  <si>
    <t xml:space="preserve">All disciplines and fields</t>
  </si>
  <si>
    <t xml:space="preserve">Yes — employers recruit for jobs and internships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</si>
</sst>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\ d&quot;, &quot;yyyy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20"/>
      <color rgb="FFFFFFFF"/>
      <name val="Aptos Display"/>
      <family val="0"/>
      <charset val="1"/>
    </font>
    <font>
      <i val="true"/>
      <sz val="11"/>
      <color rgb="FFFFFFFF"/>
      <name val="Aptos"/>
      <family val="0"/>
      <charset val="1"/>
    </font>
    <font>
      <sz val="10"/>
      <color rgb="FF065F46"/>
      <name val="Aptos"/>
      <family val="0"/>
      <charset val="1"/>
    </font>
    <font>
      <b val="true"/>
      <sz val="10"/>
      <color rgb="FFFFFFFF"/>
      <name val="Aptos"/>
      <family val="0"/>
      <charset val="1"/>
    </font>
    <font>
      <sz val="9"/>
      <color rgb="FF1F2937"/>
      <name val="Aptos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1F3A"/>
        <bgColor rgb="FF1F2937"/>
      </patternFill>
    </fill>
    <fill>
      <patternFill patternType="solid">
        <fgColor rgb="FF065F46"/>
        <bgColor rgb="FF196B24"/>
      </patternFill>
    </fill>
    <fill>
      <patternFill patternType="solid">
        <fgColor rgb="FFECFDF5"/>
        <bgColor rgb="FFF4FBF8"/>
      </patternFill>
    </fill>
    <fill>
      <patternFill patternType="solid">
        <fgColor rgb="FF047857"/>
        <bgColor rgb="FF065F46"/>
      </patternFill>
    </fill>
    <fill>
      <patternFill patternType="solid">
        <fgColor rgb="FFF4FBF8"/>
        <bgColor rgb="FFECFDF5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65F46"/>
      </bottom>
      <diagonal/>
    </border>
    <border diagonalUp="false" diagonalDown="false">
      <left/>
      <right/>
      <top/>
      <bottom style="thin">
        <color rgb="FFD8E6E1"/>
      </bottom>
      <diagonal/>
    </border>
    <border diagonalUp="false" diagonalDown="false">
      <left/>
      <right/>
      <top style="thin">
        <color rgb="FFFFFFFF"/>
      </top>
      <bottom style="thin">
        <color rgb="FFD8E6E1"/>
      </bottom>
      <diagonal/>
    </border>
    <border diagonalUp="false" diagonalDown="false">
      <left/>
      <right/>
      <top style="thin">
        <color rgb="FFD8E6E1"/>
      </top>
      <bottom style="thin">
        <color rgb="FFD8E6E1"/>
      </bottom>
      <diagonal/>
    </border>
    <border diagonalUp="false" diagonalDown="false">
      <left/>
      <right/>
      <top style="thin">
        <color rgb="FFD8E6E1"/>
      </top>
      <bottom/>
      <diagonal/>
    </border>
    <border diagonalUp="false" diagonalDown="false">
      <left/>
      <right/>
      <top style="thin">
        <color rgb="FFD8E6E1"/>
      </top>
      <bottom style="thin">
        <color rgb="FFFFFFF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4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4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5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5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6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4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6" borderId="4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5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2">
    <dxf>
      <fill>
        <patternFill patternType="solid">
          <fgColor rgb="FF047857"/>
          <bgColor rgb="FF000000"/>
        </patternFill>
      </fill>
    </dxf>
    <dxf>
      <fill>
        <patternFill patternType="solid">
          <fgColor rgb="FFF4FBF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F293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color rgb="FF000000"/>
      </font>
      <border diagonalUp="false" diagonalDown="false">
        <left style="thin">
          <color theme="6" tint="0.4"/>
        </left>
        <right style="thin">
          <color theme="6" tint="0.4"/>
        </right>
        <top style="thin">
          <color theme="6" tint="0.4"/>
        </top>
        <bottom style="thin">
          <color theme="6" tint="0.4"/>
        </bottom>
        <diagonal/>
      </border>
    </dxf>
    <dxf>
      <fill>
        <patternFill>
          <bgColor theme="6" tint="0.8"/>
        </patternFill>
      </fill>
    </dxf>
    <dxf>
      <fill>
        <patternFill>
          <bgColor theme="6" tint="0.8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FFFFFF"/>
      </font>
      <fill>
        <patternFill>
          <bgColor theme="6"/>
        </patternFill>
      </fill>
    </dxf>
    <dxf>
      <font>
        <b val="1"/>
        <color rgb="FF000000"/>
      </font>
      <border diagonalUp="false" diagonalDown="false">
        <left/>
        <right/>
        <top style="double">
          <color theme="6"/>
        </top>
        <bottom/>
        <diagonal/>
      </border>
    </dxf>
  </dxfs>
  <tableStyles count="1">
    <tableStyle count="7" name="TableStyleMedium4">
      <tableStyleElement dxfId="5" type="wholeTable"/>
      <tableStyleElement dxfId="6" type="firstColumnStripe"/>
      <tableStyleElement dxfId="7" type="firstRowStripe"/>
      <tableStyleElement dxfId="8" type="lastColumn"/>
      <tableStyleElement dxfId="9" type="firstColumn"/>
      <tableStyleElement dxfId="10" type="headerRow"/>
      <tableStyleElement dxfId="11" type="totalRow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96B24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4FBF8"/>
      <rgbColor rgb="FFECFD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CCFFFF"/>
      <rgbColor rgb="FFD8E6E1"/>
      <rgbColor rgb="FFFFFF99"/>
      <rgbColor rgb="FF99CCFF"/>
      <rgbColor rgb="FFFF99CC"/>
      <rgbColor rgb="FFCC99FF"/>
      <rgbColor rgb="FFFFCC99"/>
      <rgbColor rgb="FF3366FF"/>
      <rgbColor rgb="FF47D45A"/>
      <rgbColor rgb="FF99CC00"/>
      <rgbColor rgb="FFFFCC00"/>
      <rgbColor rgb="FFFF9900"/>
      <rgbColor rgb="FFFF6600"/>
      <rgbColor rgb="FF666699"/>
      <rgbColor rgb="FF969696"/>
      <rgbColor rgb="FF0B1F3A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EntryLevelJobs" displayName="EntryLevelJobs" ref="A5:I51" headerRowCount="1" totalsRowCount="0" totalsRowShown="0">
  <autoFilter ref="A5:I51"/>
  <tableColumns count="9">
    <tableColumn id="1" name="Industry"/>
    <tableColumn id="2" name="Job Title"/>
    <tableColumn id="3" name="Company"/>
    <tableColumn id="4" name="Location"/>
    <tableColumn id="5" name="Pay"/>
    <tableColumn id="6" name="Schedule"/>
    <tableColumn id="7" name="Posting Age"/>
    <tableColumn id="8" name="Key Requirements"/>
    <tableColumn id="9" name="APPLY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HiringEvents" displayName="HiringEvents" ref="A5:N29" headerRowCount="1" totalsRowCount="0" totalsRowShown="0">
  <autoFilter ref="A5:N29"/>
  <tableColumns count="14">
    <tableColumn id="1" name="Event Name"/>
    <tableColumn id="2" name="Organizer"/>
    <tableColumn id="3" name="Date"/>
    <tableColumn id="4" name="Time"/>
    <tableColumn id="5" name="Location"/>
    <tableColumn id="6" name="Event Type"/>
    <tableColumn id="7" name="Industry"/>
    <tableColumn id="8" name="Participating Employers"/>
    <tableColumn id="9" name="Hiring On-Site"/>
    <tableColumn id="10" name="Interviews On-Site"/>
    <tableColumn id="11" name="Same-Day Offers"/>
    <tableColumn id="12" name="What to Bring"/>
    <tableColumn id="13" name="Cost"/>
    <tableColumn id="14" name="OPEN EVENT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TrainingAlignedJobs" displayName="TrainingAlignedJobs" ref="A5:I70" headerRowCount="1" totalsRowCount="0" totalsRowShown="0">
  <autoFilter ref="A5:I70"/>
  <tableColumns count="9">
    <tableColumn id="1" name="Industry"/>
    <tableColumn id="2" name="Job Title"/>
    <tableColumn id="3" name="Company"/>
    <tableColumn id="4" name="Location"/>
    <tableColumn id="5" name="Pay"/>
    <tableColumn id="6" name="Schedule"/>
    <tableColumn id="7" name="Posting Age"/>
    <tableColumn id="8" name="Key Requirements"/>
    <tableColumn id="9" name="APPLY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5" min="5" style="0" width="17"/>
    <col collapsed="false" customWidth="true" hidden="false" outlineLevel="0" max="6" min="6" style="0" width="18"/>
    <col collapsed="false" customWidth="true" hidden="false" outlineLevel="0" max="7" min="7" style="0" width="15"/>
    <col collapsed="false" customWidth="true" hidden="false" outlineLevel="0" max="8" min="8" style="0" width="42"/>
    <col collapsed="false" customWidth="true" hidden="false" outlineLevel="0" max="9" min="9" style="0" width="15"/>
  </cols>
  <sheetData>
    <row r="1" customFormat="false" ht="3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3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2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8" hidden="false" customHeight="true" outlineLevel="0" collapsed="false"/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customFormat="false" ht="42" hidden="false" customHeight="true" outlineLevel="0" collapsed="false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6" t="s">
        <v>18</v>
      </c>
      <c r="H6" s="5" t="s">
        <v>19</v>
      </c>
      <c r="I6" s="7" t="str">
        <f aca="false">HYPERLINK("https://www.linkedin.com/jobs/view/4445900910","APPLY NOW")</f>
        <v>APPLY NOW</v>
      </c>
    </row>
    <row r="7" customFormat="false" ht="42" hidden="false" customHeight="true" outlineLevel="0" collapsed="false">
      <c r="A7" s="8" t="s">
        <v>12</v>
      </c>
      <c r="B7" s="8" t="s">
        <v>20</v>
      </c>
      <c r="C7" s="8" t="s">
        <v>21</v>
      </c>
      <c r="D7" s="8" t="s">
        <v>15</v>
      </c>
      <c r="E7" s="8" t="s">
        <v>22</v>
      </c>
      <c r="F7" s="8" t="s">
        <v>22</v>
      </c>
      <c r="G7" s="9" t="s">
        <v>23</v>
      </c>
      <c r="H7" s="8" t="s">
        <v>24</v>
      </c>
      <c r="I7" s="10" t="str">
        <f aca="false">HYPERLINK("https://www.linkedin.com/jobs/view/4444754327","APPLY NOW")</f>
        <v>APPLY NOW</v>
      </c>
    </row>
    <row r="8" customFormat="false" ht="42" hidden="false" customHeight="true" outlineLevel="0" collapsed="false">
      <c r="A8" s="11" t="s">
        <v>12</v>
      </c>
      <c r="B8" s="11" t="s">
        <v>25</v>
      </c>
      <c r="C8" s="11" t="s">
        <v>26</v>
      </c>
      <c r="D8" s="11" t="s">
        <v>27</v>
      </c>
      <c r="E8" s="11" t="s">
        <v>22</v>
      </c>
      <c r="F8" s="11" t="s">
        <v>28</v>
      </c>
      <c r="G8" s="12" t="s">
        <v>29</v>
      </c>
      <c r="H8" s="11" t="s">
        <v>30</v>
      </c>
      <c r="I8" s="10" t="str">
        <f aca="false">HYPERLINK("https://www.linkedin.com/jobs/view/4444098658","APPLY NOW")</f>
        <v>APPLY NOW</v>
      </c>
    </row>
    <row r="9" customFormat="false" ht="42" hidden="false" customHeight="true" outlineLevel="0" collapsed="false">
      <c r="A9" s="8" t="s">
        <v>12</v>
      </c>
      <c r="B9" s="8" t="s">
        <v>31</v>
      </c>
      <c r="C9" s="8" t="s">
        <v>32</v>
      </c>
      <c r="D9" s="8" t="s">
        <v>15</v>
      </c>
      <c r="E9" s="8" t="s">
        <v>22</v>
      </c>
      <c r="F9" s="8" t="s">
        <v>22</v>
      </c>
      <c r="G9" s="9" t="s">
        <v>29</v>
      </c>
      <c r="H9" s="8" t="s">
        <v>33</v>
      </c>
      <c r="I9" s="10" t="str">
        <f aca="false">HYPERLINK("https://www.linkedin.com/jobs/view/4441836750","APPLY NOW")</f>
        <v>APPLY NOW</v>
      </c>
    </row>
    <row r="10" customFormat="false" ht="42" hidden="false" customHeight="true" outlineLevel="0" collapsed="false">
      <c r="A10" s="11" t="s">
        <v>12</v>
      </c>
      <c r="B10" s="11" t="s">
        <v>34</v>
      </c>
      <c r="C10" s="11" t="s">
        <v>35</v>
      </c>
      <c r="D10" s="11" t="s">
        <v>15</v>
      </c>
      <c r="E10" s="11" t="s">
        <v>22</v>
      </c>
      <c r="F10" s="11" t="s">
        <v>22</v>
      </c>
      <c r="G10" s="12" t="s">
        <v>36</v>
      </c>
      <c r="H10" s="11" t="s">
        <v>37</v>
      </c>
      <c r="I10" s="10" t="str">
        <f aca="false">HYPERLINK("https://www.linkedin.com/jobs/view/4441048740","APPLY NOW")</f>
        <v>APPLY NOW</v>
      </c>
    </row>
    <row r="11" customFormat="false" ht="42" hidden="false" customHeight="true" outlineLevel="0" collapsed="false">
      <c r="A11" s="8" t="s">
        <v>12</v>
      </c>
      <c r="B11" s="8" t="s">
        <v>38</v>
      </c>
      <c r="C11" s="8" t="s">
        <v>39</v>
      </c>
      <c r="D11" s="8" t="s">
        <v>15</v>
      </c>
      <c r="E11" s="8" t="s">
        <v>40</v>
      </c>
      <c r="F11" s="8" t="s">
        <v>22</v>
      </c>
      <c r="G11" s="9" t="s">
        <v>41</v>
      </c>
      <c r="H11" s="8" t="s">
        <v>42</v>
      </c>
      <c r="I11" s="10" t="str">
        <f aca="false">HYPERLINK("https://www.linkedin.com/jobs/view/4441117186","APPLY NOW")</f>
        <v>APPLY NOW</v>
      </c>
    </row>
    <row r="12" customFormat="false" ht="42" hidden="false" customHeight="true" outlineLevel="0" collapsed="false">
      <c r="A12" s="11" t="s">
        <v>12</v>
      </c>
      <c r="B12" s="11" t="s">
        <v>43</v>
      </c>
      <c r="C12" s="11" t="s">
        <v>44</v>
      </c>
      <c r="D12" s="11" t="s">
        <v>15</v>
      </c>
      <c r="E12" s="11" t="s">
        <v>22</v>
      </c>
      <c r="F12" s="11" t="s">
        <v>22</v>
      </c>
      <c r="G12" s="12" t="s">
        <v>41</v>
      </c>
      <c r="H12" s="11" t="s">
        <v>45</v>
      </c>
      <c r="I12" s="10" t="str">
        <f aca="false">HYPERLINK("https://www.linkedin.com/jobs/view/4440851139","APPLY NOW")</f>
        <v>APPLY NOW</v>
      </c>
    </row>
    <row r="13" customFormat="false" ht="42" hidden="false" customHeight="true" outlineLevel="0" collapsed="false">
      <c r="A13" s="8" t="s">
        <v>12</v>
      </c>
      <c r="B13" s="8" t="s">
        <v>46</v>
      </c>
      <c r="C13" s="8" t="s">
        <v>47</v>
      </c>
      <c r="D13" s="8" t="s">
        <v>15</v>
      </c>
      <c r="E13" s="8" t="s">
        <v>22</v>
      </c>
      <c r="F13" s="8" t="s">
        <v>22</v>
      </c>
      <c r="G13" s="9" t="s">
        <v>36</v>
      </c>
      <c r="H13" s="8" t="s">
        <v>48</v>
      </c>
      <c r="I13" s="10" t="str">
        <f aca="false">HYPERLINK("https://www.linkedin.com/jobs/view/4443169624","APPLY NOW")</f>
        <v>APPLY NOW</v>
      </c>
    </row>
    <row r="14" customFormat="false" ht="42" hidden="false" customHeight="true" outlineLevel="0" collapsed="false">
      <c r="A14" s="11" t="s">
        <v>12</v>
      </c>
      <c r="B14" s="11" t="s">
        <v>49</v>
      </c>
      <c r="C14" s="11" t="s">
        <v>50</v>
      </c>
      <c r="D14" s="11" t="s">
        <v>15</v>
      </c>
      <c r="E14" s="11" t="s">
        <v>51</v>
      </c>
      <c r="F14" s="11" t="s">
        <v>22</v>
      </c>
      <c r="G14" s="12" t="s">
        <v>52</v>
      </c>
      <c r="H14" s="11" t="s">
        <v>53</v>
      </c>
      <c r="I14" s="10" t="str">
        <f aca="false">HYPERLINK("https://www.linkedin.com/jobs/view/4445393682","APPLY NOW")</f>
        <v>APPLY NOW</v>
      </c>
    </row>
    <row r="15" customFormat="false" ht="42" hidden="false" customHeight="true" outlineLevel="0" collapsed="false">
      <c r="A15" s="8" t="s">
        <v>12</v>
      </c>
      <c r="B15" s="8" t="s">
        <v>54</v>
      </c>
      <c r="C15" s="8" t="s">
        <v>55</v>
      </c>
      <c r="D15" s="8" t="s">
        <v>15</v>
      </c>
      <c r="E15" s="8" t="s">
        <v>22</v>
      </c>
      <c r="F15" s="8" t="s">
        <v>22</v>
      </c>
      <c r="G15" s="9" t="s">
        <v>52</v>
      </c>
      <c r="H15" s="8" t="s">
        <v>56</v>
      </c>
      <c r="I15" s="10" t="str">
        <f aca="false">HYPERLINK("https://www.linkedin.com/jobs/view/4414049166","APPLY NOW")</f>
        <v>APPLY NOW</v>
      </c>
    </row>
    <row r="16" customFormat="false" ht="42" hidden="false" customHeight="true" outlineLevel="0" collapsed="false">
      <c r="A16" s="11" t="s">
        <v>12</v>
      </c>
      <c r="B16" s="11" t="s">
        <v>54</v>
      </c>
      <c r="C16" s="11" t="s">
        <v>55</v>
      </c>
      <c r="D16" s="11" t="s">
        <v>57</v>
      </c>
      <c r="E16" s="11" t="s">
        <v>22</v>
      </c>
      <c r="F16" s="11" t="s">
        <v>22</v>
      </c>
      <c r="G16" s="12" t="s">
        <v>41</v>
      </c>
      <c r="H16" s="11" t="s">
        <v>56</v>
      </c>
      <c r="I16" s="10" t="str">
        <f aca="false">HYPERLINK("https://www.linkedin.com/jobs/view/4438027302","APPLY NOW")</f>
        <v>APPLY NOW</v>
      </c>
    </row>
    <row r="17" customFormat="false" ht="42" hidden="false" customHeight="true" outlineLevel="0" collapsed="false">
      <c r="A17" s="8" t="s">
        <v>12</v>
      </c>
      <c r="B17" s="8" t="s">
        <v>31</v>
      </c>
      <c r="C17" s="8" t="s">
        <v>58</v>
      </c>
      <c r="D17" s="8" t="s">
        <v>15</v>
      </c>
      <c r="E17" s="8" t="s">
        <v>22</v>
      </c>
      <c r="F17" s="8" t="s">
        <v>22</v>
      </c>
      <c r="G17" s="9" t="s">
        <v>29</v>
      </c>
      <c r="H17" s="8" t="s">
        <v>59</v>
      </c>
      <c r="I17" s="10" t="str">
        <f aca="false">HYPERLINK("https://www.linkedin.com/jobs/view/4444999230","APPLY NOW")</f>
        <v>APPLY NOW</v>
      </c>
    </row>
    <row r="18" customFormat="false" ht="42" hidden="false" customHeight="true" outlineLevel="0" collapsed="false">
      <c r="A18" s="11" t="s">
        <v>60</v>
      </c>
      <c r="B18" s="11" t="s">
        <v>61</v>
      </c>
      <c r="C18" s="11" t="s">
        <v>50</v>
      </c>
      <c r="D18" s="11" t="s">
        <v>15</v>
      </c>
      <c r="E18" s="11" t="s">
        <v>51</v>
      </c>
      <c r="F18" s="11" t="s">
        <v>62</v>
      </c>
      <c r="G18" s="12" t="s">
        <v>63</v>
      </c>
      <c r="H18" s="11" t="s">
        <v>64</v>
      </c>
      <c r="I18" s="10" t="str">
        <f aca="false">HYPERLINK("https://www.linkedin.com/jobs/view/4333684250","APPLY NOW")</f>
        <v>APPLY NOW</v>
      </c>
    </row>
    <row r="19" customFormat="false" ht="42" hidden="false" customHeight="true" outlineLevel="0" collapsed="false">
      <c r="A19" s="8" t="s">
        <v>65</v>
      </c>
      <c r="B19" s="8" t="s">
        <v>66</v>
      </c>
      <c r="C19" s="8" t="s">
        <v>67</v>
      </c>
      <c r="D19" s="8" t="s">
        <v>15</v>
      </c>
      <c r="E19" s="8" t="s">
        <v>22</v>
      </c>
      <c r="F19" s="8" t="s">
        <v>22</v>
      </c>
      <c r="G19" s="9" t="s">
        <v>41</v>
      </c>
      <c r="H19" s="8" t="s">
        <v>68</v>
      </c>
      <c r="I19" s="10" t="str">
        <f aca="false">HYPERLINK("https://www.linkedin.com/jobs/view/4441103584","APPLY NOW")</f>
        <v>APPLY NOW</v>
      </c>
    </row>
    <row r="20" customFormat="false" ht="42" hidden="false" customHeight="true" outlineLevel="0" collapsed="false">
      <c r="A20" s="11" t="s">
        <v>65</v>
      </c>
      <c r="B20" s="11" t="s">
        <v>69</v>
      </c>
      <c r="C20" s="11" t="s">
        <v>70</v>
      </c>
      <c r="D20" s="11" t="s">
        <v>15</v>
      </c>
      <c r="E20" s="11" t="s">
        <v>22</v>
      </c>
      <c r="F20" s="11" t="s">
        <v>71</v>
      </c>
      <c r="G20" s="12" t="s">
        <v>72</v>
      </c>
      <c r="H20" s="11" t="s">
        <v>73</v>
      </c>
      <c r="I20" s="10" t="str">
        <f aca="false">HYPERLINK("https://www.linkedin.com/jobs/view/4445300701","APPLY NOW")</f>
        <v>APPLY NOW</v>
      </c>
    </row>
    <row r="21" customFormat="false" ht="42" hidden="false" customHeight="true" outlineLevel="0" collapsed="false">
      <c r="A21" s="8" t="s">
        <v>65</v>
      </c>
      <c r="B21" s="8" t="s">
        <v>74</v>
      </c>
      <c r="C21" s="8" t="s">
        <v>70</v>
      </c>
      <c r="D21" s="8" t="s">
        <v>15</v>
      </c>
      <c r="E21" s="8" t="s">
        <v>22</v>
      </c>
      <c r="F21" s="8" t="s">
        <v>75</v>
      </c>
      <c r="G21" s="9" t="s">
        <v>76</v>
      </c>
      <c r="H21" s="8" t="s">
        <v>77</v>
      </c>
      <c r="I21" s="10" t="str">
        <f aca="false">HYPERLINK("https://www.linkedin.com/jobs/view/4420644317","APPLY NOW")</f>
        <v>APPLY NOW</v>
      </c>
    </row>
    <row r="22" customFormat="false" ht="42" hidden="false" customHeight="true" outlineLevel="0" collapsed="false">
      <c r="A22" s="11" t="s">
        <v>65</v>
      </c>
      <c r="B22" s="11" t="s">
        <v>78</v>
      </c>
      <c r="C22" s="11" t="s">
        <v>79</v>
      </c>
      <c r="D22" s="11" t="s">
        <v>15</v>
      </c>
      <c r="E22" s="11" t="s">
        <v>22</v>
      </c>
      <c r="F22" s="11" t="s">
        <v>22</v>
      </c>
      <c r="G22" s="12" t="s">
        <v>36</v>
      </c>
      <c r="H22" s="11" t="s">
        <v>80</v>
      </c>
      <c r="I22" s="10" t="str">
        <f aca="false">HYPERLINK("https://www.linkedin.com/jobs/view/4408062156","APPLY NOW")</f>
        <v>APPLY NOW</v>
      </c>
    </row>
    <row r="23" customFormat="false" ht="42" hidden="false" customHeight="true" outlineLevel="0" collapsed="false">
      <c r="A23" s="8" t="s">
        <v>65</v>
      </c>
      <c r="B23" s="8" t="s">
        <v>81</v>
      </c>
      <c r="C23" s="8" t="s">
        <v>82</v>
      </c>
      <c r="D23" s="8" t="s">
        <v>15</v>
      </c>
      <c r="E23" s="8" t="s">
        <v>83</v>
      </c>
      <c r="F23" s="8" t="s">
        <v>71</v>
      </c>
      <c r="G23" s="9" t="s">
        <v>41</v>
      </c>
      <c r="H23" s="8" t="s">
        <v>84</v>
      </c>
      <c r="I23" s="10" t="str">
        <f aca="false">HYPERLINK("https://www.linkedin.com/jobs/view/4414668465","APPLY NOW")</f>
        <v>APPLY NOW</v>
      </c>
    </row>
    <row r="24" customFormat="false" ht="42" hidden="false" customHeight="true" outlineLevel="0" collapsed="false">
      <c r="A24" s="11" t="s">
        <v>65</v>
      </c>
      <c r="B24" s="11" t="s">
        <v>85</v>
      </c>
      <c r="C24" s="11" t="s">
        <v>86</v>
      </c>
      <c r="D24" s="11" t="s">
        <v>15</v>
      </c>
      <c r="E24" s="11" t="s">
        <v>22</v>
      </c>
      <c r="F24" s="11" t="s">
        <v>71</v>
      </c>
      <c r="G24" s="12" t="s">
        <v>29</v>
      </c>
      <c r="H24" s="11" t="s">
        <v>87</v>
      </c>
      <c r="I24" s="10" t="str">
        <f aca="false">HYPERLINK("https://www.linkedin.com/jobs/view/4424809944","APPLY NOW")</f>
        <v>APPLY NOW</v>
      </c>
    </row>
    <row r="25" customFormat="false" ht="42" hidden="false" customHeight="true" outlineLevel="0" collapsed="false">
      <c r="A25" s="8" t="s">
        <v>65</v>
      </c>
      <c r="B25" s="8" t="s">
        <v>88</v>
      </c>
      <c r="C25" s="8" t="s">
        <v>89</v>
      </c>
      <c r="D25" s="8" t="s">
        <v>15</v>
      </c>
      <c r="E25" s="8" t="s">
        <v>22</v>
      </c>
      <c r="F25" s="8" t="s">
        <v>90</v>
      </c>
      <c r="G25" s="9" t="s">
        <v>41</v>
      </c>
      <c r="H25" s="8" t="s">
        <v>91</v>
      </c>
      <c r="I25" s="10" t="str">
        <f aca="false">HYPERLINK("https://www.linkedin.com/jobs/view/4411182157","APPLY NOW")</f>
        <v>APPLY NOW</v>
      </c>
    </row>
    <row r="26" customFormat="false" ht="42" hidden="false" customHeight="true" outlineLevel="0" collapsed="false">
      <c r="A26" s="11" t="s">
        <v>65</v>
      </c>
      <c r="B26" s="11" t="s">
        <v>92</v>
      </c>
      <c r="C26" s="11" t="s">
        <v>93</v>
      </c>
      <c r="D26" s="11" t="s">
        <v>15</v>
      </c>
      <c r="E26" s="11" t="s">
        <v>22</v>
      </c>
      <c r="F26" s="11" t="s">
        <v>71</v>
      </c>
      <c r="G26" s="12" t="s">
        <v>52</v>
      </c>
      <c r="H26" s="11" t="s">
        <v>94</v>
      </c>
      <c r="I26" s="10" t="str">
        <f aca="false">HYPERLINK("https://www.linkedin.com/jobs/view/4357721632","APPLY NOW")</f>
        <v>APPLY NOW</v>
      </c>
    </row>
    <row r="27" customFormat="false" ht="42" hidden="false" customHeight="true" outlineLevel="0" collapsed="false">
      <c r="A27" s="8" t="s">
        <v>65</v>
      </c>
      <c r="B27" s="8" t="s">
        <v>95</v>
      </c>
      <c r="C27" s="8" t="s">
        <v>96</v>
      </c>
      <c r="D27" s="8" t="s">
        <v>15</v>
      </c>
      <c r="E27" s="8" t="s">
        <v>22</v>
      </c>
      <c r="F27" s="8" t="s">
        <v>71</v>
      </c>
      <c r="G27" s="9" t="s">
        <v>52</v>
      </c>
      <c r="H27" s="8" t="s">
        <v>97</v>
      </c>
      <c r="I27" s="10" t="str">
        <f aca="false">HYPERLINK("https://www.linkedin.com/jobs/view/4385468745","APPLY NOW")</f>
        <v>APPLY NOW</v>
      </c>
    </row>
    <row r="28" customFormat="false" ht="42" hidden="false" customHeight="true" outlineLevel="0" collapsed="false">
      <c r="A28" s="11" t="s">
        <v>65</v>
      </c>
      <c r="B28" s="11" t="s">
        <v>98</v>
      </c>
      <c r="C28" s="11" t="s">
        <v>99</v>
      </c>
      <c r="D28" s="11" t="s">
        <v>15</v>
      </c>
      <c r="E28" s="11" t="s">
        <v>22</v>
      </c>
      <c r="F28" s="11" t="s">
        <v>22</v>
      </c>
      <c r="G28" s="12" t="s">
        <v>41</v>
      </c>
      <c r="H28" s="11" t="s">
        <v>100</v>
      </c>
      <c r="I28" s="10" t="str">
        <f aca="false">HYPERLINK("https://www.linkedin.com/jobs/view/4359657383","APPLY NOW")</f>
        <v>APPLY NOW</v>
      </c>
    </row>
    <row r="29" customFormat="false" ht="42" hidden="false" customHeight="true" outlineLevel="0" collapsed="false">
      <c r="A29" s="8" t="s">
        <v>65</v>
      </c>
      <c r="B29" s="8" t="s">
        <v>101</v>
      </c>
      <c r="C29" s="8" t="s">
        <v>82</v>
      </c>
      <c r="D29" s="8" t="s">
        <v>15</v>
      </c>
      <c r="E29" s="8" t="s">
        <v>22</v>
      </c>
      <c r="F29" s="8" t="s">
        <v>22</v>
      </c>
      <c r="G29" s="9" t="s">
        <v>41</v>
      </c>
      <c r="H29" s="8" t="s">
        <v>84</v>
      </c>
      <c r="I29" s="10" t="str">
        <f aca="false">HYPERLINK("https://www.linkedin.com/jobs/view/4414664555","APPLY NOW")</f>
        <v>APPLY NOW</v>
      </c>
    </row>
    <row r="30" customFormat="false" ht="42" hidden="false" customHeight="true" outlineLevel="0" collapsed="false">
      <c r="A30" s="11" t="s">
        <v>65</v>
      </c>
      <c r="B30" s="11" t="s">
        <v>102</v>
      </c>
      <c r="C30" s="11" t="s">
        <v>79</v>
      </c>
      <c r="D30" s="11" t="s">
        <v>15</v>
      </c>
      <c r="E30" s="11" t="s">
        <v>22</v>
      </c>
      <c r="F30" s="11" t="s">
        <v>71</v>
      </c>
      <c r="G30" s="12" t="s">
        <v>103</v>
      </c>
      <c r="H30" s="11" t="s">
        <v>104</v>
      </c>
      <c r="I30" s="10" t="str">
        <f aca="false">HYPERLINK("https://www.linkedin.com/jobs/view/4414291018","APPLY NOW")</f>
        <v>APPLY NOW</v>
      </c>
    </row>
    <row r="31" customFormat="false" ht="42" hidden="false" customHeight="true" outlineLevel="0" collapsed="false">
      <c r="A31" s="8" t="s">
        <v>105</v>
      </c>
      <c r="B31" s="8" t="s">
        <v>106</v>
      </c>
      <c r="C31" s="8" t="s">
        <v>107</v>
      </c>
      <c r="D31" s="8" t="s">
        <v>15</v>
      </c>
      <c r="E31" s="8" t="s">
        <v>51</v>
      </c>
      <c r="F31" s="8" t="s">
        <v>108</v>
      </c>
      <c r="G31" s="9" t="s">
        <v>109</v>
      </c>
      <c r="H31" s="8" t="s">
        <v>110</v>
      </c>
      <c r="I31" s="10" t="str">
        <f aca="false">HYPERLINK("https://www.linkedin.com/jobs/view/4422361049","APPLY NOW")</f>
        <v>APPLY NOW</v>
      </c>
    </row>
    <row r="32" customFormat="false" ht="42" hidden="false" customHeight="true" outlineLevel="0" collapsed="false">
      <c r="A32" s="11" t="s">
        <v>105</v>
      </c>
      <c r="B32" s="11" t="s">
        <v>111</v>
      </c>
      <c r="C32" s="11" t="s">
        <v>112</v>
      </c>
      <c r="D32" s="11" t="s">
        <v>15</v>
      </c>
      <c r="E32" s="11" t="s">
        <v>22</v>
      </c>
      <c r="F32" s="11" t="s">
        <v>71</v>
      </c>
      <c r="G32" s="12" t="s">
        <v>76</v>
      </c>
      <c r="H32" s="11" t="s">
        <v>113</v>
      </c>
      <c r="I32" s="10" t="str">
        <f aca="false">HYPERLINK("https://www.linkedin.com/jobs/view/4377966295","APPLY NOW")</f>
        <v>APPLY NOW</v>
      </c>
    </row>
    <row r="33" customFormat="false" ht="42" hidden="false" customHeight="true" outlineLevel="0" collapsed="false">
      <c r="A33" s="8" t="s">
        <v>114</v>
      </c>
      <c r="B33" s="8" t="s">
        <v>115</v>
      </c>
      <c r="C33" s="8" t="s">
        <v>116</v>
      </c>
      <c r="D33" s="8" t="s">
        <v>15</v>
      </c>
      <c r="E33" s="8" t="s">
        <v>22</v>
      </c>
      <c r="F33" s="8" t="s">
        <v>117</v>
      </c>
      <c r="G33" s="9" t="s">
        <v>103</v>
      </c>
      <c r="H33" s="8" t="s">
        <v>118</v>
      </c>
      <c r="I33" s="10" t="str">
        <f aca="false">HYPERLINK("https://www.linkedin.com/jobs/view/4414046208","APPLY NOW")</f>
        <v>APPLY NOW</v>
      </c>
    </row>
    <row r="34" customFormat="false" ht="42" hidden="false" customHeight="true" outlineLevel="0" collapsed="false">
      <c r="A34" s="11" t="s">
        <v>119</v>
      </c>
      <c r="B34" s="11" t="s">
        <v>120</v>
      </c>
      <c r="C34" s="11" t="s">
        <v>121</v>
      </c>
      <c r="D34" s="11" t="s">
        <v>15</v>
      </c>
      <c r="E34" s="11" t="s">
        <v>22</v>
      </c>
      <c r="F34" s="11" t="s">
        <v>22</v>
      </c>
      <c r="G34" s="12" t="s">
        <v>76</v>
      </c>
      <c r="H34" s="11" t="s">
        <v>122</v>
      </c>
      <c r="I34" s="10" t="str">
        <f aca="false">HYPERLINK("https://www.linkedin.com/jobs/view/4403248586","APPLY NOW")</f>
        <v>APPLY NOW</v>
      </c>
    </row>
    <row r="35" customFormat="false" ht="42" hidden="false" customHeight="true" outlineLevel="0" collapsed="false">
      <c r="A35" s="8" t="s">
        <v>114</v>
      </c>
      <c r="B35" s="8" t="s">
        <v>123</v>
      </c>
      <c r="C35" s="8" t="s">
        <v>124</v>
      </c>
      <c r="D35" s="8" t="s">
        <v>15</v>
      </c>
      <c r="E35" s="8" t="s">
        <v>22</v>
      </c>
      <c r="F35" s="8" t="s">
        <v>22</v>
      </c>
      <c r="G35" s="9" t="s">
        <v>76</v>
      </c>
      <c r="H35" s="8" t="s">
        <v>125</v>
      </c>
      <c r="I35" s="10" t="str">
        <f aca="false">HYPERLINK("https://www.linkedin.com/jobs/view/4421916523","APPLY NOW")</f>
        <v>APPLY NOW</v>
      </c>
    </row>
    <row r="36" customFormat="false" ht="42" hidden="false" customHeight="true" outlineLevel="0" collapsed="false">
      <c r="A36" s="11" t="s">
        <v>126</v>
      </c>
      <c r="B36" s="11" t="s">
        <v>127</v>
      </c>
      <c r="C36" s="11" t="s">
        <v>128</v>
      </c>
      <c r="D36" s="11" t="s">
        <v>15</v>
      </c>
      <c r="E36" s="11" t="s">
        <v>22</v>
      </c>
      <c r="F36" s="11" t="s">
        <v>22</v>
      </c>
      <c r="G36" s="12" t="s">
        <v>103</v>
      </c>
      <c r="H36" s="11" t="s">
        <v>129</v>
      </c>
      <c r="I36" s="10" t="str">
        <f aca="false">HYPERLINK("https://www.linkedin.com/jobs/view/4415320030","APPLY NOW")</f>
        <v>APPLY NOW</v>
      </c>
    </row>
    <row r="37" customFormat="false" ht="42" hidden="false" customHeight="true" outlineLevel="0" collapsed="false">
      <c r="A37" s="8" t="s">
        <v>130</v>
      </c>
      <c r="B37" s="8" t="s">
        <v>131</v>
      </c>
      <c r="C37" s="8" t="s">
        <v>132</v>
      </c>
      <c r="D37" s="8" t="s">
        <v>15</v>
      </c>
      <c r="E37" s="8" t="s">
        <v>22</v>
      </c>
      <c r="F37" s="8" t="s">
        <v>22</v>
      </c>
      <c r="G37" s="9" t="s">
        <v>76</v>
      </c>
      <c r="H37" s="8" t="s">
        <v>133</v>
      </c>
      <c r="I37" s="10" t="str">
        <f aca="false">HYPERLINK("https://www.linkedin.com/jobs/view/4380656363","APPLY NOW")</f>
        <v>APPLY NOW</v>
      </c>
    </row>
    <row r="38" customFormat="false" ht="42" hidden="false" customHeight="true" outlineLevel="0" collapsed="false">
      <c r="A38" s="11" t="s">
        <v>130</v>
      </c>
      <c r="B38" s="11" t="s">
        <v>134</v>
      </c>
      <c r="C38" s="11" t="s">
        <v>135</v>
      </c>
      <c r="D38" s="11" t="s">
        <v>15</v>
      </c>
      <c r="E38" s="11" t="s">
        <v>136</v>
      </c>
      <c r="F38" s="11" t="s">
        <v>75</v>
      </c>
      <c r="G38" s="12" t="s">
        <v>76</v>
      </c>
      <c r="H38" s="11" t="s">
        <v>137</v>
      </c>
      <c r="I38" s="10" t="str">
        <f aca="false">HYPERLINK("https://www.linkedin.com/jobs/view/4445659136","APPLY NOW")</f>
        <v>APPLY NOW</v>
      </c>
    </row>
    <row r="39" customFormat="false" ht="42" hidden="false" customHeight="true" outlineLevel="0" collapsed="false">
      <c r="A39" s="8" t="s">
        <v>65</v>
      </c>
      <c r="B39" s="8" t="s">
        <v>138</v>
      </c>
      <c r="C39" s="8" t="s">
        <v>139</v>
      </c>
      <c r="D39" s="8" t="s">
        <v>57</v>
      </c>
      <c r="E39" s="8" t="s">
        <v>22</v>
      </c>
      <c r="F39" s="8" t="s">
        <v>71</v>
      </c>
      <c r="G39" s="9" t="s">
        <v>72</v>
      </c>
      <c r="H39" s="8" t="s">
        <v>140</v>
      </c>
      <c r="I39" s="10" t="str">
        <f aca="false">HYPERLINK("https://www.linkedin.com/jobs/view/4445327171","APPLY NOW")</f>
        <v>APPLY NOW</v>
      </c>
    </row>
    <row r="40" customFormat="false" ht="42" hidden="false" customHeight="true" outlineLevel="0" collapsed="false">
      <c r="A40" s="11" t="s">
        <v>12</v>
      </c>
      <c r="B40" s="11" t="s">
        <v>141</v>
      </c>
      <c r="C40" s="11" t="s">
        <v>142</v>
      </c>
      <c r="D40" s="11" t="s">
        <v>15</v>
      </c>
      <c r="E40" s="11" t="s">
        <v>22</v>
      </c>
      <c r="F40" s="11" t="s">
        <v>22</v>
      </c>
      <c r="G40" s="12" t="s">
        <v>23</v>
      </c>
      <c r="H40" s="11" t="s">
        <v>143</v>
      </c>
      <c r="I40" s="10" t="str">
        <f aca="false">HYPERLINK("https://www.linkedin.com/jobs/view/4444035659","APPLY NOW")</f>
        <v>APPLY NOW</v>
      </c>
    </row>
    <row r="41" customFormat="false" ht="42" hidden="false" customHeight="true" outlineLevel="0" collapsed="false">
      <c r="A41" s="8" t="s">
        <v>65</v>
      </c>
      <c r="B41" s="8" t="s">
        <v>144</v>
      </c>
      <c r="C41" s="8" t="s">
        <v>145</v>
      </c>
      <c r="D41" s="8" t="s">
        <v>57</v>
      </c>
      <c r="E41" s="8" t="s">
        <v>22</v>
      </c>
      <c r="F41" s="8" t="s">
        <v>22</v>
      </c>
      <c r="G41" s="9" t="s">
        <v>146</v>
      </c>
      <c r="H41" s="8" t="s">
        <v>147</v>
      </c>
      <c r="I41" s="10" t="str">
        <f aca="false">HYPERLINK("https://www.linkedin.com/jobs/view/4445638603","APPLY NOW")</f>
        <v>APPLY NOW</v>
      </c>
    </row>
    <row r="42" customFormat="false" ht="42" hidden="false" customHeight="true" outlineLevel="0" collapsed="false">
      <c r="A42" s="11" t="s">
        <v>65</v>
      </c>
      <c r="B42" s="11" t="s">
        <v>148</v>
      </c>
      <c r="C42" s="11" t="s">
        <v>149</v>
      </c>
      <c r="D42" s="11" t="s">
        <v>15</v>
      </c>
      <c r="E42" s="11" t="s">
        <v>83</v>
      </c>
      <c r="F42" s="11" t="s">
        <v>75</v>
      </c>
      <c r="G42" s="12" t="s">
        <v>76</v>
      </c>
      <c r="H42" s="11" t="s">
        <v>150</v>
      </c>
      <c r="I42" s="10" t="str">
        <f aca="false">HYPERLINK("https://www.linkedin.com/jobs/view/4439517161","APPLY NOW")</f>
        <v>APPLY NOW</v>
      </c>
    </row>
    <row r="43" customFormat="false" ht="42" hidden="false" customHeight="true" outlineLevel="0" collapsed="false">
      <c r="A43" s="8" t="s">
        <v>12</v>
      </c>
      <c r="B43" s="8" t="s">
        <v>25</v>
      </c>
      <c r="C43" s="8" t="s">
        <v>26</v>
      </c>
      <c r="D43" s="8" t="s">
        <v>15</v>
      </c>
      <c r="E43" s="8" t="s">
        <v>22</v>
      </c>
      <c r="F43" s="8" t="s">
        <v>28</v>
      </c>
      <c r="G43" s="9" t="s">
        <v>72</v>
      </c>
      <c r="H43" s="8" t="s">
        <v>30</v>
      </c>
      <c r="I43" s="10" t="str">
        <f aca="false">HYPERLINK("https://www.linkedin.com/jobs/view/4444953645","APPLY NOW")</f>
        <v>APPLY NOW</v>
      </c>
    </row>
    <row r="44" customFormat="false" ht="42" hidden="false" customHeight="true" outlineLevel="0" collapsed="false">
      <c r="A44" s="11" t="s">
        <v>65</v>
      </c>
      <c r="B44" s="11" t="s">
        <v>151</v>
      </c>
      <c r="C44" s="11" t="s">
        <v>82</v>
      </c>
      <c r="D44" s="11" t="s">
        <v>15</v>
      </c>
      <c r="E44" s="11" t="s">
        <v>22</v>
      </c>
      <c r="F44" s="11" t="s">
        <v>71</v>
      </c>
      <c r="G44" s="12" t="s">
        <v>63</v>
      </c>
      <c r="H44" s="11" t="s">
        <v>84</v>
      </c>
      <c r="I44" s="10" t="str">
        <f aca="false">HYPERLINK("https://www.linkedin.com/jobs/view/4414671408","APPLY NOW")</f>
        <v>APPLY NOW</v>
      </c>
    </row>
    <row r="45" customFormat="false" ht="42" hidden="false" customHeight="true" outlineLevel="0" collapsed="false">
      <c r="A45" s="8" t="s">
        <v>65</v>
      </c>
      <c r="B45" s="8" t="s">
        <v>152</v>
      </c>
      <c r="C45" s="8" t="s">
        <v>153</v>
      </c>
      <c r="D45" s="8" t="s">
        <v>57</v>
      </c>
      <c r="E45" s="8" t="s">
        <v>22</v>
      </c>
      <c r="F45" s="8" t="s">
        <v>90</v>
      </c>
      <c r="G45" s="9" t="s">
        <v>36</v>
      </c>
      <c r="H45" s="8" t="s">
        <v>154</v>
      </c>
      <c r="I45" s="10" t="str">
        <f aca="false">HYPERLINK("https://www.linkedin.com/jobs/view/4415769712","APPLY NOW")</f>
        <v>APPLY NOW</v>
      </c>
    </row>
    <row r="46" customFormat="false" ht="42" hidden="false" customHeight="true" outlineLevel="0" collapsed="false">
      <c r="A46" s="11" t="s">
        <v>65</v>
      </c>
      <c r="B46" s="11" t="s">
        <v>155</v>
      </c>
      <c r="C46" s="11" t="s">
        <v>156</v>
      </c>
      <c r="D46" s="11" t="s">
        <v>15</v>
      </c>
      <c r="E46" s="11" t="s">
        <v>22</v>
      </c>
      <c r="F46" s="11" t="s">
        <v>90</v>
      </c>
      <c r="G46" s="12" t="s">
        <v>72</v>
      </c>
      <c r="H46" s="11" t="s">
        <v>157</v>
      </c>
      <c r="I46" s="10" t="str">
        <f aca="false">HYPERLINK("https://www.linkedin.com/jobs/view/4445347013","APPLY NOW")</f>
        <v>APPLY NOW</v>
      </c>
    </row>
    <row r="47" customFormat="false" ht="42" hidden="false" customHeight="true" outlineLevel="0" collapsed="false">
      <c r="A47" s="8" t="s">
        <v>12</v>
      </c>
      <c r="B47" s="8" t="s">
        <v>158</v>
      </c>
      <c r="C47" s="8" t="s">
        <v>159</v>
      </c>
      <c r="D47" s="8" t="s">
        <v>27</v>
      </c>
      <c r="E47" s="8" t="s">
        <v>22</v>
      </c>
      <c r="F47" s="8" t="s">
        <v>160</v>
      </c>
      <c r="G47" s="9" t="s">
        <v>63</v>
      </c>
      <c r="H47" s="8" t="s">
        <v>161</v>
      </c>
      <c r="I47" s="10" t="str">
        <f aca="false">HYPERLINK("https://www.linkedin.com/jobs/view/4408552298","APPLY NOW")</f>
        <v>APPLY NOW</v>
      </c>
    </row>
    <row r="48" customFormat="false" ht="42" hidden="false" customHeight="true" outlineLevel="0" collapsed="false">
      <c r="A48" s="11" t="s">
        <v>12</v>
      </c>
      <c r="B48" s="11" t="s">
        <v>162</v>
      </c>
      <c r="C48" s="11" t="s">
        <v>163</v>
      </c>
      <c r="D48" s="11" t="s">
        <v>27</v>
      </c>
      <c r="E48" s="11" t="s">
        <v>164</v>
      </c>
      <c r="F48" s="11" t="s">
        <v>22</v>
      </c>
      <c r="G48" s="12" t="s">
        <v>23</v>
      </c>
      <c r="H48" s="11" t="s">
        <v>165</v>
      </c>
      <c r="I48" s="10" t="str">
        <f aca="false">HYPERLINK("https://www.linkedin.com/jobs/view/4425830522","APPLY NOW")</f>
        <v>APPLY NOW</v>
      </c>
    </row>
    <row r="49" customFormat="false" ht="42" hidden="false" customHeight="true" outlineLevel="0" collapsed="false">
      <c r="A49" s="8" t="s">
        <v>12</v>
      </c>
      <c r="B49" s="8" t="s">
        <v>166</v>
      </c>
      <c r="C49" s="8" t="s">
        <v>167</v>
      </c>
      <c r="D49" s="8" t="s">
        <v>15</v>
      </c>
      <c r="E49" s="8" t="s">
        <v>22</v>
      </c>
      <c r="F49" s="8" t="s">
        <v>17</v>
      </c>
      <c r="G49" s="9" t="s">
        <v>76</v>
      </c>
      <c r="H49" s="8" t="s">
        <v>168</v>
      </c>
      <c r="I49" s="10" t="str">
        <f aca="false">HYPERLINK("https://www.linkedin.com/jobs/view/4433138614","APPLY NOW")</f>
        <v>APPLY NOW</v>
      </c>
    </row>
    <row r="50" customFormat="false" ht="42" hidden="false" customHeight="true" outlineLevel="0" collapsed="false">
      <c r="A50" s="11" t="s">
        <v>65</v>
      </c>
      <c r="B50" s="11" t="s">
        <v>169</v>
      </c>
      <c r="C50" s="11" t="s">
        <v>149</v>
      </c>
      <c r="D50" s="11" t="s">
        <v>15</v>
      </c>
      <c r="E50" s="11" t="s">
        <v>83</v>
      </c>
      <c r="F50" s="11" t="s">
        <v>71</v>
      </c>
      <c r="G50" s="12" t="s">
        <v>23</v>
      </c>
      <c r="H50" s="11" t="s">
        <v>150</v>
      </c>
      <c r="I50" s="10" t="str">
        <f aca="false">HYPERLINK("https://www.linkedin.com/jobs/view/4444935273","APPLY NOW")</f>
        <v>APPLY NOW</v>
      </c>
    </row>
    <row r="51" customFormat="false" ht="42" hidden="false" customHeight="true" outlineLevel="0" collapsed="false">
      <c r="A51" s="13" t="s">
        <v>65</v>
      </c>
      <c r="B51" s="13" t="s">
        <v>170</v>
      </c>
      <c r="C51" s="13" t="s">
        <v>171</v>
      </c>
      <c r="D51" s="13" t="s">
        <v>15</v>
      </c>
      <c r="E51" s="13" t="s">
        <v>22</v>
      </c>
      <c r="F51" s="13" t="s">
        <v>71</v>
      </c>
      <c r="G51" s="14" t="s">
        <v>52</v>
      </c>
      <c r="H51" s="13" t="s">
        <v>172</v>
      </c>
      <c r="I51" s="15" t="str">
        <f aca="false">HYPERLINK("https://www.linkedin.com/jobs/view/4445206619","APPLY NOW")</f>
        <v>APPLY NOW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5" min="5" style="0" width="17"/>
    <col collapsed="false" customWidth="true" hidden="false" outlineLevel="0" max="6" min="6" style="0" width="18"/>
    <col collapsed="false" customWidth="true" hidden="false" outlineLevel="0" max="7" min="7" style="0" width="15"/>
    <col collapsed="false" customWidth="true" hidden="false" outlineLevel="0" max="8" min="8" style="0" width="42"/>
    <col collapsed="false" customWidth="true" hidden="false" outlineLevel="0" max="9" min="9" style="0" width="15"/>
  </cols>
  <sheetData>
    <row r="1" customFormat="false" ht="32" hidden="false" customHeight="true" outlineLevel="0" collapsed="false">
      <c r="A1" s="1" t="s">
        <v>173</v>
      </c>
      <c r="B1" s="1"/>
      <c r="C1" s="1"/>
      <c r="D1" s="1"/>
      <c r="E1" s="1"/>
      <c r="F1" s="1"/>
      <c r="G1" s="1"/>
      <c r="H1" s="1"/>
      <c r="I1" s="1"/>
    </row>
    <row r="2" customFormat="false" ht="23" hidden="false" customHeight="true" outlineLevel="0" collapsed="false">
      <c r="A2" s="2" t="s">
        <v>174</v>
      </c>
      <c r="B2" s="2"/>
      <c r="C2" s="2"/>
      <c r="D2" s="2"/>
      <c r="E2" s="2"/>
      <c r="F2" s="2"/>
      <c r="G2" s="2"/>
      <c r="H2" s="2"/>
      <c r="I2" s="2"/>
    </row>
    <row r="3" customFormat="false" ht="22" hidden="false" customHeight="true" outlineLevel="0" collapsed="false">
      <c r="A3" s="3" t="s">
        <v>175</v>
      </c>
      <c r="B3" s="3"/>
      <c r="C3" s="3"/>
      <c r="D3" s="3"/>
      <c r="E3" s="3"/>
      <c r="F3" s="3"/>
      <c r="G3" s="3"/>
      <c r="H3" s="3"/>
      <c r="I3" s="3"/>
    </row>
    <row r="4" customFormat="false" ht="8" hidden="false" customHeight="true" outlineLevel="0" collapsed="false"/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customFormat="false" ht="42" hidden="false" customHeight="true" outlineLevel="0" collapsed="false">
      <c r="A6" s="5" t="s">
        <v>176</v>
      </c>
      <c r="B6" s="5" t="s">
        <v>177</v>
      </c>
      <c r="C6" s="5" t="s">
        <v>178</v>
      </c>
      <c r="D6" s="5" t="s">
        <v>15</v>
      </c>
      <c r="E6" s="5" t="s">
        <v>22</v>
      </c>
      <c r="F6" s="5" t="s">
        <v>22</v>
      </c>
      <c r="G6" s="6" t="s">
        <v>76</v>
      </c>
      <c r="H6" s="5" t="s">
        <v>179</v>
      </c>
      <c r="I6" s="7" t="str">
        <f aca="false">HYPERLINK("https://www.linkedin.com/jobs/view/4433438326","APPLY NOW")</f>
        <v>APPLY NOW</v>
      </c>
    </row>
    <row r="7" customFormat="false" ht="42" hidden="false" customHeight="true" outlineLevel="0" collapsed="false">
      <c r="A7" s="8" t="s">
        <v>176</v>
      </c>
      <c r="B7" s="8" t="s">
        <v>176</v>
      </c>
      <c r="C7" s="8" t="s">
        <v>180</v>
      </c>
      <c r="D7" s="8" t="s">
        <v>15</v>
      </c>
      <c r="E7" s="8" t="s">
        <v>22</v>
      </c>
      <c r="F7" s="8" t="s">
        <v>22</v>
      </c>
      <c r="G7" s="9" t="s">
        <v>76</v>
      </c>
      <c r="H7" s="8" t="s">
        <v>181</v>
      </c>
      <c r="I7" s="10" t="str">
        <f aca="false">HYPERLINK("https://www.linkedin.com/jobs/view/4441545618","APPLY NOW")</f>
        <v>APPLY NOW</v>
      </c>
    </row>
    <row r="8" customFormat="false" ht="42" hidden="false" customHeight="true" outlineLevel="0" collapsed="false">
      <c r="A8" s="11" t="s">
        <v>176</v>
      </c>
      <c r="B8" s="11" t="s">
        <v>182</v>
      </c>
      <c r="C8" s="11" t="s">
        <v>183</v>
      </c>
      <c r="D8" s="11" t="s">
        <v>15</v>
      </c>
      <c r="E8" s="11" t="s">
        <v>22</v>
      </c>
      <c r="F8" s="11" t="s">
        <v>184</v>
      </c>
      <c r="G8" s="12" t="s">
        <v>76</v>
      </c>
      <c r="H8" s="11" t="s">
        <v>185</v>
      </c>
      <c r="I8" s="10" t="str">
        <f aca="false">HYPERLINK("https://www.linkedin.com/jobs/view/4121921287","APPLY NOW")</f>
        <v>APPLY NOW</v>
      </c>
    </row>
    <row r="9" customFormat="false" ht="42" hidden="false" customHeight="true" outlineLevel="0" collapsed="false">
      <c r="A9" s="8" t="s">
        <v>186</v>
      </c>
      <c r="B9" s="8" t="s">
        <v>187</v>
      </c>
      <c r="C9" s="8" t="s">
        <v>188</v>
      </c>
      <c r="D9" s="8" t="s">
        <v>15</v>
      </c>
      <c r="E9" s="8" t="s">
        <v>22</v>
      </c>
      <c r="F9" s="8" t="s">
        <v>75</v>
      </c>
      <c r="G9" s="9" t="s">
        <v>72</v>
      </c>
      <c r="H9" s="8" t="s">
        <v>189</v>
      </c>
      <c r="I9" s="10" t="str">
        <f aca="false">HYPERLINK("https://www.linkedin.com/jobs/view/4444393449","APPLY NOW")</f>
        <v>APPLY NOW</v>
      </c>
    </row>
    <row r="10" customFormat="false" ht="42" hidden="false" customHeight="true" outlineLevel="0" collapsed="false">
      <c r="A10" s="11" t="s">
        <v>186</v>
      </c>
      <c r="B10" s="11" t="s">
        <v>190</v>
      </c>
      <c r="C10" s="11" t="s">
        <v>191</v>
      </c>
      <c r="D10" s="11" t="s">
        <v>15</v>
      </c>
      <c r="E10" s="11" t="s">
        <v>22</v>
      </c>
      <c r="F10" s="11" t="s">
        <v>22</v>
      </c>
      <c r="G10" s="12" t="s">
        <v>76</v>
      </c>
      <c r="H10" s="11" t="s">
        <v>192</v>
      </c>
      <c r="I10" s="10" t="str">
        <f aca="false">HYPERLINK("https://www.linkedin.com/jobs/view/4426677255","APPLY NOW")</f>
        <v>APPLY NOW</v>
      </c>
    </row>
    <row r="11" customFormat="false" ht="42" hidden="false" customHeight="true" outlineLevel="0" collapsed="false">
      <c r="A11" s="8" t="s">
        <v>186</v>
      </c>
      <c r="B11" s="8" t="s">
        <v>193</v>
      </c>
      <c r="C11" s="8" t="s">
        <v>194</v>
      </c>
      <c r="D11" s="8" t="s">
        <v>15</v>
      </c>
      <c r="E11" s="8" t="s">
        <v>22</v>
      </c>
      <c r="F11" s="8" t="s">
        <v>22</v>
      </c>
      <c r="G11" s="9" t="s">
        <v>76</v>
      </c>
      <c r="H11" s="8" t="s">
        <v>195</v>
      </c>
      <c r="I11" s="10" t="str">
        <f aca="false">HYPERLINK("https://www.linkedin.com/jobs/view/4419978190","APPLY NOW")</f>
        <v>APPLY NOW</v>
      </c>
    </row>
    <row r="12" customFormat="false" ht="42" hidden="false" customHeight="true" outlineLevel="0" collapsed="false">
      <c r="A12" s="11" t="s">
        <v>186</v>
      </c>
      <c r="B12" s="11" t="s">
        <v>196</v>
      </c>
      <c r="C12" s="11" t="s">
        <v>197</v>
      </c>
      <c r="D12" s="11" t="s">
        <v>15</v>
      </c>
      <c r="E12" s="11" t="s">
        <v>22</v>
      </c>
      <c r="F12" s="11" t="s">
        <v>22</v>
      </c>
      <c r="G12" s="12" t="s">
        <v>52</v>
      </c>
      <c r="H12" s="11" t="s">
        <v>198</v>
      </c>
      <c r="I12" s="10" t="str">
        <f aca="false">HYPERLINK("https://www.linkedin.com/jobs/view/4442351605","APPLY NOW")</f>
        <v>APPLY NOW</v>
      </c>
    </row>
    <row r="13" customFormat="false" ht="42" hidden="false" customHeight="true" outlineLevel="0" collapsed="false">
      <c r="A13" s="8" t="s">
        <v>186</v>
      </c>
      <c r="B13" s="8" t="s">
        <v>199</v>
      </c>
      <c r="C13" s="8" t="s">
        <v>200</v>
      </c>
      <c r="D13" s="8" t="s">
        <v>15</v>
      </c>
      <c r="E13" s="8" t="s">
        <v>22</v>
      </c>
      <c r="F13" s="8" t="s">
        <v>22</v>
      </c>
      <c r="G13" s="9" t="s">
        <v>201</v>
      </c>
      <c r="H13" s="8" t="s">
        <v>202</v>
      </c>
      <c r="I13" s="10" t="str">
        <f aca="false">HYPERLINK("https://www.linkedin.com/jobs/view/4442057699","APPLY NOW")</f>
        <v>APPLY NOW</v>
      </c>
    </row>
    <row r="14" customFormat="false" ht="42" hidden="false" customHeight="true" outlineLevel="0" collapsed="false">
      <c r="A14" s="11" t="s">
        <v>203</v>
      </c>
      <c r="B14" s="11" t="s">
        <v>204</v>
      </c>
      <c r="C14" s="11" t="s">
        <v>205</v>
      </c>
      <c r="D14" s="11" t="s">
        <v>57</v>
      </c>
      <c r="E14" s="11" t="s">
        <v>22</v>
      </c>
      <c r="F14" s="11" t="s">
        <v>22</v>
      </c>
      <c r="G14" s="12" t="s">
        <v>36</v>
      </c>
      <c r="H14" s="11" t="s">
        <v>206</v>
      </c>
      <c r="I14" s="10" t="str">
        <f aca="false">HYPERLINK("https://www.linkedin.com/jobs/view/4443982087","APPLY NOW")</f>
        <v>APPLY NOW</v>
      </c>
    </row>
    <row r="15" customFormat="false" ht="42" hidden="false" customHeight="true" outlineLevel="0" collapsed="false">
      <c r="A15" s="8" t="s">
        <v>207</v>
      </c>
      <c r="B15" s="8" t="s">
        <v>207</v>
      </c>
      <c r="C15" s="8" t="s">
        <v>208</v>
      </c>
      <c r="D15" s="8" t="s">
        <v>15</v>
      </c>
      <c r="E15" s="8" t="s">
        <v>22</v>
      </c>
      <c r="F15" s="8" t="s">
        <v>22</v>
      </c>
      <c r="G15" s="9" t="s">
        <v>41</v>
      </c>
      <c r="H15" s="8" t="s">
        <v>209</v>
      </c>
      <c r="I15" s="10" t="str">
        <f aca="false">HYPERLINK("https://www.linkedin.com/jobs/view/4442107555","APPLY NOW")</f>
        <v>APPLY NOW</v>
      </c>
    </row>
    <row r="16" customFormat="false" ht="42" hidden="false" customHeight="true" outlineLevel="0" collapsed="false">
      <c r="A16" s="11" t="s">
        <v>207</v>
      </c>
      <c r="B16" s="11" t="s">
        <v>210</v>
      </c>
      <c r="C16" s="11" t="s">
        <v>211</v>
      </c>
      <c r="D16" s="11" t="s">
        <v>15</v>
      </c>
      <c r="E16" s="11" t="s">
        <v>22</v>
      </c>
      <c r="F16" s="11" t="s">
        <v>212</v>
      </c>
      <c r="G16" s="12" t="s">
        <v>72</v>
      </c>
      <c r="H16" s="11" t="s">
        <v>213</v>
      </c>
      <c r="I16" s="10" t="str">
        <f aca="false">HYPERLINK("https://www.linkedin.com/jobs/view/4445329985","APPLY NOW")</f>
        <v>APPLY NOW</v>
      </c>
    </row>
    <row r="17" customFormat="false" ht="42" hidden="false" customHeight="true" outlineLevel="0" collapsed="false">
      <c r="A17" s="8" t="s">
        <v>207</v>
      </c>
      <c r="B17" s="8" t="s">
        <v>207</v>
      </c>
      <c r="C17" s="8" t="s">
        <v>214</v>
      </c>
      <c r="D17" s="8" t="s">
        <v>15</v>
      </c>
      <c r="E17" s="8" t="s">
        <v>22</v>
      </c>
      <c r="F17" s="8" t="s">
        <v>22</v>
      </c>
      <c r="G17" s="9" t="s">
        <v>76</v>
      </c>
      <c r="H17" s="8" t="s">
        <v>215</v>
      </c>
      <c r="I17" s="10" t="str">
        <f aca="false">HYPERLINK("https://www.linkedin.com/jobs/view/4444093495","APPLY NOW")</f>
        <v>APPLY NOW</v>
      </c>
    </row>
    <row r="18" customFormat="false" ht="42" hidden="false" customHeight="true" outlineLevel="0" collapsed="false">
      <c r="A18" s="11" t="s">
        <v>207</v>
      </c>
      <c r="B18" s="11" t="s">
        <v>216</v>
      </c>
      <c r="C18" s="11" t="s">
        <v>107</v>
      </c>
      <c r="D18" s="11" t="s">
        <v>15</v>
      </c>
      <c r="E18" s="11" t="s">
        <v>22</v>
      </c>
      <c r="F18" s="11" t="s">
        <v>22</v>
      </c>
      <c r="G18" s="12" t="s">
        <v>29</v>
      </c>
      <c r="H18" s="11" t="s">
        <v>217</v>
      </c>
      <c r="I18" s="10" t="str">
        <f aca="false">HYPERLINK("https://www.linkedin.com/jobs/view/4444926930","APPLY NOW")</f>
        <v>APPLY NOW</v>
      </c>
    </row>
    <row r="19" customFormat="false" ht="42" hidden="false" customHeight="true" outlineLevel="0" collapsed="false">
      <c r="A19" s="8" t="s">
        <v>207</v>
      </c>
      <c r="B19" s="8" t="s">
        <v>218</v>
      </c>
      <c r="C19" s="8" t="s">
        <v>219</v>
      </c>
      <c r="D19" s="8" t="s">
        <v>15</v>
      </c>
      <c r="E19" s="8" t="s">
        <v>22</v>
      </c>
      <c r="F19" s="8" t="s">
        <v>75</v>
      </c>
      <c r="G19" s="9" t="s">
        <v>23</v>
      </c>
      <c r="H19" s="8" t="s">
        <v>220</v>
      </c>
      <c r="I19" s="10" t="str">
        <f aca="false">HYPERLINK("https://www.linkedin.com/jobs/view/4443489380","APPLY NOW")</f>
        <v>APPLY NOW</v>
      </c>
    </row>
    <row r="20" customFormat="false" ht="42" hidden="false" customHeight="true" outlineLevel="0" collapsed="false">
      <c r="A20" s="11" t="s">
        <v>221</v>
      </c>
      <c r="B20" s="11" t="s">
        <v>222</v>
      </c>
      <c r="C20" s="11" t="s">
        <v>223</v>
      </c>
      <c r="D20" s="11" t="s">
        <v>27</v>
      </c>
      <c r="E20" s="11" t="s">
        <v>22</v>
      </c>
      <c r="F20" s="11" t="s">
        <v>22</v>
      </c>
      <c r="G20" s="12" t="s">
        <v>76</v>
      </c>
      <c r="H20" s="11" t="s">
        <v>224</v>
      </c>
      <c r="I20" s="10" t="str">
        <f aca="false">HYPERLINK("https://www.linkedin.com/jobs/view/4426386710","APPLY NOW")</f>
        <v>APPLY NOW</v>
      </c>
    </row>
    <row r="21" customFormat="false" ht="42" hidden="false" customHeight="true" outlineLevel="0" collapsed="false">
      <c r="A21" s="8" t="s">
        <v>221</v>
      </c>
      <c r="B21" s="8" t="s">
        <v>225</v>
      </c>
      <c r="C21" s="8" t="s">
        <v>226</v>
      </c>
      <c r="D21" s="8" t="s">
        <v>15</v>
      </c>
      <c r="E21" s="8" t="s">
        <v>22</v>
      </c>
      <c r="F21" s="8" t="s">
        <v>22</v>
      </c>
      <c r="G21" s="9" t="s">
        <v>76</v>
      </c>
      <c r="H21" s="8" t="s">
        <v>227</v>
      </c>
      <c r="I21" s="10" t="str">
        <f aca="false">HYPERLINK("https://www.linkedin.com/jobs/view/4443354527","APPLY NOW")</f>
        <v>APPLY NOW</v>
      </c>
    </row>
    <row r="22" customFormat="false" ht="42" hidden="false" customHeight="true" outlineLevel="0" collapsed="false">
      <c r="A22" s="11" t="s">
        <v>221</v>
      </c>
      <c r="B22" s="11" t="s">
        <v>225</v>
      </c>
      <c r="C22" s="11" t="s">
        <v>228</v>
      </c>
      <c r="D22" s="11" t="s">
        <v>15</v>
      </c>
      <c r="E22" s="11" t="s">
        <v>22</v>
      </c>
      <c r="F22" s="11" t="s">
        <v>22</v>
      </c>
      <c r="G22" s="12" t="s">
        <v>63</v>
      </c>
      <c r="H22" s="11" t="s">
        <v>229</v>
      </c>
      <c r="I22" s="10" t="str">
        <f aca="false">HYPERLINK("https://www.linkedin.com/jobs/view/4442942068","APPLY NOW")</f>
        <v>APPLY NOW</v>
      </c>
    </row>
    <row r="23" customFormat="false" ht="42" hidden="false" customHeight="true" outlineLevel="0" collapsed="false">
      <c r="A23" s="8" t="s">
        <v>230</v>
      </c>
      <c r="B23" s="8" t="s">
        <v>231</v>
      </c>
      <c r="C23" s="8" t="s">
        <v>232</v>
      </c>
      <c r="D23" s="8" t="s">
        <v>15</v>
      </c>
      <c r="E23" s="8" t="s">
        <v>22</v>
      </c>
      <c r="F23" s="8" t="s">
        <v>75</v>
      </c>
      <c r="G23" s="9" t="s">
        <v>36</v>
      </c>
      <c r="H23" s="8" t="s">
        <v>233</v>
      </c>
      <c r="I23" s="10" t="str">
        <f aca="false">HYPERLINK("https://www.linkedin.com/jobs/view/4443597175","APPLY NOW")</f>
        <v>APPLY NOW</v>
      </c>
    </row>
    <row r="24" customFormat="false" ht="42" hidden="false" customHeight="true" outlineLevel="0" collapsed="false">
      <c r="A24" s="11" t="s">
        <v>230</v>
      </c>
      <c r="B24" s="11" t="s">
        <v>234</v>
      </c>
      <c r="C24" s="11" t="s">
        <v>235</v>
      </c>
      <c r="D24" s="11" t="s">
        <v>15</v>
      </c>
      <c r="E24" s="11" t="s">
        <v>22</v>
      </c>
      <c r="F24" s="11" t="s">
        <v>22</v>
      </c>
      <c r="G24" s="12" t="s">
        <v>76</v>
      </c>
      <c r="H24" s="11" t="s">
        <v>236</v>
      </c>
      <c r="I24" s="10" t="str">
        <f aca="false">HYPERLINK("https://www.linkedin.com/jobs/view/4404090735","APPLY NOW")</f>
        <v>APPLY NOW</v>
      </c>
    </row>
    <row r="25" customFormat="false" ht="42" hidden="false" customHeight="true" outlineLevel="0" collapsed="false">
      <c r="A25" s="8" t="s">
        <v>230</v>
      </c>
      <c r="B25" s="8" t="s">
        <v>237</v>
      </c>
      <c r="C25" s="8" t="s">
        <v>238</v>
      </c>
      <c r="D25" s="8" t="s">
        <v>15</v>
      </c>
      <c r="E25" s="8" t="s">
        <v>22</v>
      </c>
      <c r="F25" s="8" t="s">
        <v>22</v>
      </c>
      <c r="G25" s="9" t="s">
        <v>76</v>
      </c>
      <c r="H25" s="8" t="s">
        <v>239</v>
      </c>
      <c r="I25" s="10" t="str">
        <f aca="false">HYPERLINK("https://www.linkedin.com/jobs/view/4418184494","APPLY NOW")</f>
        <v>APPLY NOW</v>
      </c>
    </row>
    <row r="26" customFormat="false" ht="42" hidden="false" customHeight="true" outlineLevel="0" collapsed="false">
      <c r="A26" s="11" t="s">
        <v>230</v>
      </c>
      <c r="B26" s="11" t="s">
        <v>240</v>
      </c>
      <c r="C26" s="11" t="s">
        <v>241</v>
      </c>
      <c r="D26" s="11" t="s">
        <v>15</v>
      </c>
      <c r="E26" s="11" t="s">
        <v>22</v>
      </c>
      <c r="F26" s="11" t="s">
        <v>22</v>
      </c>
      <c r="G26" s="12" t="s">
        <v>36</v>
      </c>
      <c r="H26" s="11" t="s">
        <v>242</v>
      </c>
      <c r="I26" s="10" t="str">
        <f aca="false">HYPERLINK("https://www.linkedin.com/jobs/view/4444217034","APPLY NOW")</f>
        <v>APPLY NOW</v>
      </c>
    </row>
    <row r="27" customFormat="false" ht="42" hidden="false" customHeight="true" outlineLevel="0" collapsed="false">
      <c r="A27" s="8" t="s">
        <v>230</v>
      </c>
      <c r="B27" s="8" t="s">
        <v>243</v>
      </c>
      <c r="C27" s="8" t="s">
        <v>244</v>
      </c>
      <c r="D27" s="8" t="s">
        <v>15</v>
      </c>
      <c r="E27" s="8" t="s">
        <v>22</v>
      </c>
      <c r="F27" s="8" t="s">
        <v>22</v>
      </c>
      <c r="G27" s="9" t="s">
        <v>36</v>
      </c>
      <c r="H27" s="8" t="s">
        <v>245</v>
      </c>
      <c r="I27" s="10" t="str">
        <f aca="false">HYPERLINK("https://www.linkedin.com/jobs/view/4435506769","APPLY NOW")</f>
        <v>APPLY NOW</v>
      </c>
    </row>
    <row r="28" customFormat="false" ht="42" hidden="false" customHeight="true" outlineLevel="0" collapsed="false">
      <c r="A28" s="11" t="s">
        <v>246</v>
      </c>
      <c r="B28" s="11" t="s">
        <v>247</v>
      </c>
      <c r="C28" s="11" t="s">
        <v>248</v>
      </c>
      <c r="D28" s="11" t="s">
        <v>27</v>
      </c>
      <c r="E28" s="11" t="s">
        <v>22</v>
      </c>
      <c r="F28" s="11" t="s">
        <v>22</v>
      </c>
      <c r="G28" s="12" t="s">
        <v>76</v>
      </c>
      <c r="H28" s="11" t="s">
        <v>249</v>
      </c>
      <c r="I28" s="10" t="str">
        <f aca="false">HYPERLINK("https://www.linkedin.com/jobs/view/4444936487","APPLY NOW")</f>
        <v>APPLY NOW</v>
      </c>
    </row>
    <row r="29" customFormat="false" ht="42" hidden="false" customHeight="true" outlineLevel="0" collapsed="false">
      <c r="A29" s="8" t="s">
        <v>246</v>
      </c>
      <c r="B29" s="8" t="s">
        <v>250</v>
      </c>
      <c r="C29" s="8" t="s">
        <v>251</v>
      </c>
      <c r="D29" s="8" t="s">
        <v>57</v>
      </c>
      <c r="E29" s="8" t="s">
        <v>22</v>
      </c>
      <c r="F29" s="8" t="s">
        <v>22</v>
      </c>
      <c r="G29" s="9" t="s">
        <v>76</v>
      </c>
      <c r="H29" s="8" t="s">
        <v>252</v>
      </c>
      <c r="I29" s="10" t="str">
        <f aca="false">HYPERLINK("https://www.linkedin.com/jobs/view/4416425863","APPLY NOW")</f>
        <v>APPLY NOW</v>
      </c>
    </row>
    <row r="30" customFormat="false" ht="42" hidden="false" customHeight="true" outlineLevel="0" collapsed="false">
      <c r="A30" s="11" t="s">
        <v>246</v>
      </c>
      <c r="B30" s="11" t="s">
        <v>247</v>
      </c>
      <c r="C30" s="11" t="s">
        <v>253</v>
      </c>
      <c r="D30" s="11" t="s">
        <v>15</v>
      </c>
      <c r="E30" s="11" t="s">
        <v>22</v>
      </c>
      <c r="F30" s="11" t="s">
        <v>22</v>
      </c>
      <c r="G30" s="12" t="s">
        <v>76</v>
      </c>
      <c r="H30" s="11" t="s">
        <v>254</v>
      </c>
      <c r="I30" s="10" t="str">
        <f aca="false">HYPERLINK("https://www.linkedin.com/jobs/view/4442904129","APPLY NOW")</f>
        <v>APPLY NOW</v>
      </c>
    </row>
    <row r="31" customFormat="false" ht="42" hidden="false" customHeight="true" outlineLevel="0" collapsed="false">
      <c r="A31" s="8" t="s">
        <v>246</v>
      </c>
      <c r="B31" s="8" t="s">
        <v>255</v>
      </c>
      <c r="C31" s="8" t="s">
        <v>256</v>
      </c>
      <c r="D31" s="8" t="s">
        <v>15</v>
      </c>
      <c r="E31" s="8" t="s">
        <v>22</v>
      </c>
      <c r="F31" s="8" t="s">
        <v>22</v>
      </c>
      <c r="G31" s="9" t="s">
        <v>76</v>
      </c>
      <c r="H31" s="8" t="s">
        <v>257</v>
      </c>
      <c r="I31" s="10" t="str">
        <f aca="false">HYPERLINK("https://www.linkedin.com/jobs/view/4443717768","APPLY NOW")</f>
        <v>APPLY NOW</v>
      </c>
    </row>
    <row r="32" customFormat="false" ht="42" hidden="false" customHeight="true" outlineLevel="0" collapsed="false">
      <c r="A32" s="11" t="s">
        <v>258</v>
      </c>
      <c r="B32" s="11" t="s">
        <v>259</v>
      </c>
      <c r="C32" s="11" t="s">
        <v>260</v>
      </c>
      <c r="D32" s="11" t="s">
        <v>27</v>
      </c>
      <c r="E32" s="11" t="s">
        <v>22</v>
      </c>
      <c r="F32" s="11" t="s">
        <v>22</v>
      </c>
      <c r="G32" s="12" t="s">
        <v>76</v>
      </c>
      <c r="H32" s="11" t="s">
        <v>261</v>
      </c>
      <c r="I32" s="10" t="str">
        <f aca="false">HYPERLINK("https://www.linkedin.com/jobs/view/4408752041","APPLY NOW")</f>
        <v>APPLY NOW</v>
      </c>
    </row>
    <row r="33" customFormat="false" ht="42" hidden="false" customHeight="true" outlineLevel="0" collapsed="false">
      <c r="A33" s="8" t="s">
        <v>258</v>
      </c>
      <c r="B33" s="8" t="s">
        <v>262</v>
      </c>
      <c r="C33" s="8" t="s">
        <v>263</v>
      </c>
      <c r="D33" s="8" t="s">
        <v>15</v>
      </c>
      <c r="E33" s="8" t="s">
        <v>22</v>
      </c>
      <c r="F33" s="8" t="s">
        <v>22</v>
      </c>
      <c r="G33" s="9" t="s">
        <v>264</v>
      </c>
      <c r="H33" s="8" t="s">
        <v>265</v>
      </c>
      <c r="I33" s="10" t="str">
        <f aca="false">HYPERLINK("https://www.linkedin.com/jobs/view/4439514183","APPLY NOW")</f>
        <v>APPLY NOW</v>
      </c>
    </row>
    <row r="34" customFormat="false" ht="42" hidden="false" customHeight="true" outlineLevel="0" collapsed="false">
      <c r="A34" s="11" t="s">
        <v>258</v>
      </c>
      <c r="B34" s="11" t="s">
        <v>266</v>
      </c>
      <c r="C34" s="11" t="s">
        <v>267</v>
      </c>
      <c r="D34" s="11" t="s">
        <v>15</v>
      </c>
      <c r="E34" s="11" t="s">
        <v>22</v>
      </c>
      <c r="F34" s="11" t="s">
        <v>22</v>
      </c>
      <c r="G34" s="12" t="s">
        <v>52</v>
      </c>
      <c r="H34" s="11" t="s">
        <v>268</v>
      </c>
      <c r="I34" s="10" t="str">
        <f aca="false">HYPERLINK("https://www.linkedin.com/jobs/view/4444833425","APPLY NOW")</f>
        <v>APPLY NOW</v>
      </c>
    </row>
    <row r="35" customFormat="false" ht="42" hidden="false" customHeight="true" outlineLevel="0" collapsed="false">
      <c r="A35" s="8" t="s">
        <v>269</v>
      </c>
      <c r="B35" s="8" t="s">
        <v>270</v>
      </c>
      <c r="C35" s="8" t="s">
        <v>271</v>
      </c>
      <c r="D35" s="8" t="s">
        <v>15</v>
      </c>
      <c r="E35" s="8" t="s">
        <v>22</v>
      </c>
      <c r="F35" s="8" t="s">
        <v>22</v>
      </c>
      <c r="G35" s="9" t="s">
        <v>272</v>
      </c>
      <c r="H35" s="8" t="s">
        <v>273</v>
      </c>
      <c r="I35" s="10" t="str">
        <f aca="false">HYPERLINK("https://www.linkedin.com/jobs/view/4442429505","APPLY NOW")</f>
        <v>APPLY NOW</v>
      </c>
    </row>
    <row r="36" customFormat="false" ht="42" hidden="false" customHeight="true" outlineLevel="0" collapsed="false">
      <c r="A36" s="11" t="s">
        <v>269</v>
      </c>
      <c r="B36" s="11" t="s">
        <v>274</v>
      </c>
      <c r="C36" s="11" t="s">
        <v>271</v>
      </c>
      <c r="D36" s="11" t="s">
        <v>15</v>
      </c>
      <c r="E36" s="11" t="s">
        <v>22</v>
      </c>
      <c r="F36" s="11" t="s">
        <v>22</v>
      </c>
      <c r="G36" s="12" t="s">
        <v>272</v>
      </c>
      <c r="H36" s="11" t="s">
        <v>275</v>
      </c>
      <c r="I36" s="10" t="str">
        <f aca="false">HYPERLINK("https://www.linkedin.com/jobs/view/4442427676","APPLY NOW")</f>
        <v>APPLY NOW</v>
      </c>
    </row>
    <row r="37" customFormat="false" ht="42" hidden="false" customHeight="true" outlineLevel="0" collapsed="false">
      <c r="A37" s="8" t="s">
        <v>269</v>
      </c>
      <c r="B37" s="8" t="s">
        <v>276</v>
      </c>
      <c r="C37" s="8" t="s">
        <v>232</v>
      </c>
      <c r="D37" s="8" t="s">
        <v>15</v>
      </c>
      <c r="E37" s="8" t="s">
        <v>22</v>
      </c>
      <c r="F37" s="8" t="s">
        <v>75</v>
      </c>
      <c r="G37" s="9" t="s">
        <v>277</v>
      </c>
      <c r="H37" s="8" t="s">
        <v>278</v>
      </c>
      <c r="I37" s="10" t="str">
        <f aca="false">HYPERLINK("https://www.linkedin.com/jobs/view/4440360004","APPLY NOW")</f>
        <v>APPLY NOW</v>
      </c>
    </row>
    <row r="38" customFormat="false" ht="42" hidden="false" customHeight="true" outlineLevel="0" collapsed="false">
      <c r="A38" s="11" t="s">
        <v>279</v>
      </c>
      <c r="B38" s="11" t="s">
        <v>280</v>
      </c>
      <c r="C38" s="11" t="s">
        <v>178</v>
      </c>
      <c r="D38" s="11" t="s">
        <v>15</v>
      </c>
      <c r="E38" s="11" t="s">
        <v>22</v>
      </c>
      <c r="F38" s="11" t="s">
        <v>75</v>
      </c>
      <c r="G38" s="12" t="s">
        <v>23</v>
      </c>
      <c r="H38" s="11" t="s">
        <v>281</v>
      </c>
      <c r="I38" s="10" t="str">
        <f aca="false">HYPERLINK("https://www.linkedin.com/jobs/view/4444039128","APPLY NOW")</f>
        <v>APPLY NOW</v>
      </c>
    </row>
    <row r="39" customFormat="false" ht="42" hidden="false" customHeight="true" outlineLevel="0" collapsed="false">
      <c r="A39" s="8" t="s">
        <v>279</v>
      </c>
      <c r="B39" s="8" t="s">
        <v>282</v>
      </c>
      <c r="C39" s="8" t="s">
        <v>283</v>
      </c>
      <c r="D39" s="8" t="s">
        <v>15</v>
      </c>
      <c r="E39" s="8" t="s">
        <v>22</v>
      </c>
      <c r="F39" s="8" t="s">
        <v>22</v>
      </c>
      <c r="G39" s="9" t="s">
        <v>76</v>
      </c>
      <c r="H39" s="8" t="s">
        <v>284</v>
      </c>
      <c r="I39" s="10" t="str">
        <f aca="false">HYPERLINK("https://www.linkedin.com/jobs/view/4405577721","APPLY NOW")</f>
        <v>APPLY NOW</v>
      </c>
    </row>
    <row r="40" customFormat="false" ht="42" hidden="false" customHeight="true" outlineLevel="0" collapsed="false">
      <c r="A40" s="11" t="s">
        <v>279</v>
      </c>
      <c r="B40" s="11" t="s">
        <v>285</v>
      </c>
      <c r="C40" s="11" t="s">
        <v>286</v>
      </c>
      <c r="D40" s="11" t="s">
        <v>15</v>
      </c>
      <c r="E40" s="11" t="s">
        <v>22</v>
      </c>
      <c r="F40" s="11" t="s">
        <v>22</v>
      </c>
      <c r="G40" s="12" t="s">
        <v>76</v>
      </c>
      <c r="H40" s="11" t="s">
        <v>287</v>
      </c>
      <c r="I40" s="10" t="str">
        <f aca="false">HYPERLINK("https://www.linkedin.com/jobs/view/4444221365","APPLY NOW")</f>
        <v>APPLY NOW</v>
      </c>
    </row>
    <row r="41" customFormat="false" ht="42" hidden="false" customHeight="true" outlineLevel="0" collapsed="false">
      <c r="A41" s="8" t="s">
        <v>279</v>
      </c>
      <c r="B41" s="8" t="s">
        <v>288</v>
      </c>
      <c r="C41" s="8" t="s">
        <v>289</v>
      </c>
      <c r="D41" s="8" t="s">
        <v>15</v>
      </c>
      <c r="E41" s="8" t="s">
        <v>22</v>
      </c>
      <c r="F41" s="8" t="s">
        <v>22</v>
      </c>
      <c r="G41" s="9" t="s">
        <v>76</v>
      </c>
      <c r="H41" s="8" t="s">
        <v>290</v>
      </c>
      <c r="I41" s="10" t="str">
        <f aca="false">HYPERLINK("https://www.linkedin.com/jobs/view/4443566554","APPLY NOW")</f>
        <v>APPLY NOW</v>
      </c>
    </row>
    <row r="42" customFormat="false" ht="42" hidden="false" customHeight="true" outlineLevel="0" collapsed="false">
      <c r="A42" s="11" t="s">
        <v>291</v>
      </c>
      <c r="B42" s="11" t="s">
        <v>292</v>
      </c>
      <c r="C42" s="11" t="s">
        <v>293</v>
      </c>
      <c r="D42" s="11" t="s">
        <v>15</v>
      </c>
      <c r="E42" s="11" t="s">
        <v>22</v>
      </c>
      <c r="F42" s="11" t="s">
        <v>22</v>
      </c>
      <c r="G42" s="12" t="s">
        <v>23</v>
      </c>
      <c r="H42" s="11" t="s">
        <v>294</v>
      </c>
      <c r="I42" s="10" t="str">
        <f aca="false">HYPERLINK("https://www.linkedin.com/jobs/view/4442288866","APPLY NOW")</f>
        <v>APPLY NOW</v>
      </c>
    </row>
    <row r="43" customFormat="false" ht="42" hidden="false" customHeight="true" outlineLevel="0" collapsed="false">
      <c r="A43" s="8" t="s">
        <v>291</v>
      </c>
      <c r="B43" s="8" t="s">
        <v>295</v>
      </c>
      <c r="C43" s="8" t="s">
        <v>296</v>
      </c>
      <c r="D43" s="8" t="s">
        <v>15</v>
      </c>
      <c r="E43" s="8" t="s">
        <v>22</v>
      </c>
      <c r="F43" s="8" t="s">
        <v>22</v>
      </c>
      <c r="G43" s="9" t="s">
        <v>76</v>
      </c>
      <c r="H43" s="8" t="s">
        <v>297</v>
      </c>
      <c r="I43" s="10" t="str">
        <f aca="false">HYPERLINK("https://www.linkedin.com/jobs/view/4312912654","APPLY NOW")</f>
        <v>APPLY NOW</v>
      </c>
    </row>
    <row r="44" customFormat="false" ht="42" hidden="false" customHeight="true" outlineLevel="0" collapsed="false">
      <c r="A44" s="11" t="s">
        <v>298</v>
      </c>
      <c r="B44" s="11" t="s">
        <v>299</v>
      </c>
      <c r="C44" s="11" t="s">
        <v>300</v>
      </c>
      <c r="D44" s="11" t="s">
        <v>15</v>
      </c>
      <c r="E44" s="11" t="s">
        <v>22</v>
      </c>
      <c r="F44" s="11" t="s">
        <v>22</v>
      </c>
      <c r="G44" s="12" t="s">
        <v>76</v>
      </c>
      <c r="H44" s="11" t="s">
        <v>301</v>
      </c>
      <c r="I44" s="10" t="str">
        <f aca="false">HYPERLINK("https://www.linkedin.com/jobs/view/4389297358","APPLY NOW")</f>
        <v>APPLY NOW</v>
      </c>
    </row>
    <row r="45" customFormat="false" ht="42" hidden="false" customHeight="true" outlineLevel="0" collapsed="false">
      <c r="A45" s="8" t="s">
        <v>298</v>
      </c>
      <c r="B45" s="8" t="s">
        <v>302</v>
      </c>
      <c r="C45" s="8" t="s">
        <v>300</v>
      </c>
      <c r="D45" s="8" t="s">
        <v>15</v>
      </c>
      <c r="E45" s="8" t="s">
        <v>22</v>
      </c>
      <c r="F45" s="8" t="s">
        <v>22</v>
      </c>
      <c r="G45" s="9" t="s">
        <v>36</v>
      </c>
      <c r="H45" s="8" t="s">
        <v>303</v>
      </c>
      <c r="I45" s="10" t="str">
        <f aca="false">HYPERLINK("https://www.linkedin.com/jobs/view/4444219613","APPLY NOW")</f>
        <v>APPLY NOW</v>
      </c>
    </row>
    <row r="46" customFormat="false" ht="42" hidden="false" customHeight="true" outlineLevel="0" collapsed="false">
      <c r="A46" s="11" t="s">
        <v>298</v>
      </c>
      <c r="B46" s="11" t="s">
        <v>304</v>
      </c>
      <c r="C46" s="11" t="s">
        <v>305</v>
      </c>
      <c r="D46" s="11" t="s">
        <v>15</v>
      </c>
      <c r="E46" s="11" t="s">
        <v>22</v>
      </c>
      <c r="F46" s="11" t="s">
        <v>22</v>
      </c>
      <c r="G46" s="12" t="s">
        <v>76</v>
      </c>
      <c r="H46" s="11" t="s">
        <v>306</v>
      </c>
      <c r="I46" s="10" t="str">
        <f aca="false">HYPERLINK("https://www.linkedin.com/jobs/view/4416041444","APPLY NOW")</f>
        <v>APPLY NOW</v>
      </c>
    </row>
    <row r="47" customFormat="false" ht="42" hidden="false" customHeight="true" outlineLevel="0" collapsed="false">
      <c r="A47" s="8" t="s">
        <v>298</v>
      </c>
      <c r="B47" s="8" t="s">
        <v>307</v>
      </c>
      <c r="C47" s="8" t="s">
        <v>300</v>
      </c>
      <c r="D47" s="8" t="s">
        <v>15</v>
      </c>
      <c r="E47" s="8" t="s">
        <v>22</v>
      </c>
      <c r="F47" s="8" t="s">
        <v>22</v>
      </c>
      <c r="G47" s="9" t="s">
        <v>76</v>
      </c>
      <c r="H47" s="8" t="s">
        <v>308</v>
      </c>
      <c r="I47" s="10" t="str">
        <f aca="false">HYPERLINK("https://www.linkedin.com/jobs/view/4418032634","APPLY NOW")</f>
        <v>APPLY NOW</v>
      </c>
    </row>
    <row r="48" customFormat="false" ht="42" hidden="false" customHeight="true" outlineLevel="0" collapsed="false">
      <c r="A48" s="11" t="s">
        <v>309</v>
      </c>
      <c r="B48" s="11" t="s">
        <v>310</v>
      </c>
      <c r="C48" s="11" t="s">
        <v>311</v>
      </c>
      <c r="D48" s="11" t="s">
        <v>15</v>
      </c>
      <c r="E48" s="11" t="s">
        <v>22</v>
      </c>
      <c r="F48" s="11" t="s">
        <v>22</v>
      </c>
      <c r="G48" s="12" t="s">
        <v>63</v>
      </c>
      <c r="H48" s="11" t="s">
        <v>312</v>
      </c>
      <c r="I48" s="10" t="str">
        <f aca="false">HYPERLINK("https://www.linkedin.com/jobs/view/4443323485","APPLY NOW")</f>
        <v>APPLY NOW</v>
      </c>
    </row>
    <row r="49" customFormat="false" ht="42" hidden="false" customHeight="true" outlineLevel="0" collapsed="false">
      <c r="A49" s="8" t="s">
        <v>309</v>
      </c>
      <c r="B49" s="8" t="s">
        <v>313</v>
      </c>
      <c r="C49" s="8" t="s">
        <v>314</v>
      </c>
      <c r="D49" s="8" t="s">
        <v>15</v>
      </c>
      <c r="E49" s="8" t="s">
        <v>22</v>
      </c>
      <c r="F49" s="8" t="s">
        <v>22</v>
      </c>
      <c r="G49" s="9" t="s">
        <v>76</v>
      </c>
      <c r="H49" s="8" t="s">
        <v>315</v>
      </c>
      <c r="I49" s="10" t="str">
        <f aca="false">HYPERLINK("https://www.linkedin.com/jobs/view/4436514834","APPLY NOW")</f>
        <v>APPLY NOW</v>
      </c>
    </row>
    <row r="50" customFormat="false" ht="42" hidden="false" customHeight="true" outlineLevel="0" collapsed="false">
      <c r="A50" s="11" t="s">
        <v>269</v>
      </c>
      <c r="B50" s="11" t="s">
        <v>316</v>
      </c>
      <c r="C50" s="11" t="s">
        <v>317</v>
      </c>
      <c r="D50" s="11" t="s">
        <v>15</v>
      </c>
      <c r="E50" s="11" t="s">
        <v>22</v>
      </c>
      <c r="F50" s="11" t="s">
        <v>75</v>
      </c>
      <c r="G50" s="12" t="s">
        <v>72</v>
      </c>
      <c r="H50" s="11" t="s">
        <v>318</v>
      </c>
      <c r="I50" s="10" t="str">
        <f aca="false">HYPERLINK("https://www.linkedin.com/jobs/view/4445200466","APPLY NOW")</f>
        <v>APPLY NOW</v>
      </c>
    </row>
    <row r="51" customFormat="false" ht="42" hidden="false" customHeight="true" outlineLevel="0" collapsed="false">
      <c r="A51" s="8" t="s">
        <v>186</v>
      </c>
      <c r="B51" s="8" t="s">
        <v>319</v>
      </c>
      <c r="C51" s="8" t="s">
        <v>320</v>
      </c>
      <c r="D51" s="8" t="s">
        <v>15</v>
      </c>
      <c r="E51" s="8" t="s">
        <v>22</v>
      </c>
      <c r="F51" s="8" t="s">
        <v>75</v>
      </c>
      <c r="G51" s="9" t="s">
        <v>23</v>
      </c>
      <c r="H51" s="8" t="s">
        <v>321</v>
      </c>
      <c r="I51" s="10" t="str">
        <f aca="false">HYPERLINK("https://www.linkedin.com/jobs/view/4444785869","APPLY NOW")</f>
        <v>APPLY NOW</v>
      </c>
    </row>
    <row r="52" customFormat="false" ht="42" hidden="false" customHeight="true" outlineLevel="0" collapsed="false">
      <c r="A52" s="11" t="s">
        <v>207</v>
      </c>
      <c r="B52" s="11" t="s">
        <v>322</v>
      </c>
      <c r="C52" s="11" t="s">
        <v>323</v>
      </c>
      <c r="D52" s="11" t="s">
        <v>27</v>
      </c>
      <c r="E52" s="11" t="s">
        <v>22</v>
      </c>
      <c r="F52" s="11" t="s">
        <v>22</v>
      </c>
      <c r="G52" s="12" t="s">
        <v>29</v>
      </c>
      <c r="H52" s="11" t="s">
        <v>220</v>
      </c>
      <c r="I52" s="10" t="str">
        <f aca="false">HYPERLINK("https://www.linkedin.com/jobs/view/4444726794","APPLY NOW")</f>
        <v>APPLY NOW</v>
      </c>
    </row>
    <row r="53" customFormat="false" ht="42" hidden="false" customHeight="true" outlineLevel="0" collapsed="false">
      <c r="A53" s="8" t="s">
        <v>207</v>
      </c>
      <c r="B53" s="8" t="s">
        <v>324</v>
      </c>
      <c r="C53" s="8" t="s">
        <v>211</v>
      </c>
      <c r="D53" s="8" t="s">
        <v>15</v>
      </c>
      <c r="E53" s="8" t="s">
        <v>325</v>
      </c>
      <c r="F53" s="8" t="s">
        <v>75</v>
      </c>
      <c r="G53" s="9" t="s">
        <v>29</v>
      </c>
      <c r="H53" s="8" t="s">
        <v>326</v>
      </c>
      <c r="I53" s="10" t="str">
        <f aca="false">HYPERLINK("https://www.linkedin.com/jobs/view/4444984398","APPLY NOW")</f>
        <v>APPLY NOW</v>
      </c>
    </row>
    <row r="54" customFormat="false" ht="42" hidden="false" customHeight="true" outlineLevel="0" collapsed="false">
      <c r="A54" s="11" t="s">
        <v>221</v>
      </c>
      <c r="B54" s="11" t="s">
        <v>327</v>
      </c>
      <c r="C54" s="11" t="s">
        <v>328</v>
      </c>
      <c r="D54" s="11" t="s">
        <v>15</v>
      </c>
      <c r="E54" s="11" t="s">
        <v>329</v>
      </c>
      <c r="F54" s="11" t="s">
        <v>71</v>
      </c>
      <c r="G54" s="12" t="s">
        <v>36</v>
      </c>
      <c r="H54" s="11" t="s">
        <v>330</v>
      </c>
      <c r="I54" s="10" t="str">
        <f aca="false">HYPERLINK("https://www.linkedin.com/jobs/view/4443593619","APPLY NOW")</f>
        <v>APPLY NOW</v>
      </c>
    </row>
    <row r="55" customFormat="false" ht="42" hidden="false" customHeight="true" outlineLevel="0" collapsed="false">
      <c r="A55" s="8" t="s">
        <v>221</v>
      </c>
      <c r="B55" s="8" t="s">
        <v>331</v>
      </c>
      <c r="C55" s="8" t="s">
        <v>332</v>
      </c>
      <c r="D55" s="8" t="s">
        <v>15</v>
      </c>
      <c r="E55" s="8" t="s">
        <v>333</v>
      </c>
      <c r="F55" s="8" t="s">
        <v>75</v>
      </c>
      <c r="G55" s="9" t="s">
        <v>29</v>
      </c>
      <c r="H55" s="8" t="s">
        <v>334</v>
      </c>
      <c r="I55" s="10" t="str">
        <f aca="false">HYPERLINK("https://www.linkedin.com/jobs/view/4444748306","APPLY NOW")</f>
        <v>APPLY NOW</v>
      </c>
    </row>
    <row r="56" customFormat="false" ht="42" hidden="false" customHeight="true" outlineLevel="0" collapsed="false">
      <c r="A56" s="11" t="s">
        <v>258</v>
      </c>
      <c r="B56" s="11" t="s">
        <v>335</v>
      </c>
      <c r="C56" s="11" t="s">
        <v>336</v>
      </c>
      <c r="D56" s="11" t="s">
        <v>15</v>
      </c>
      <c r="E56" s="11" t="s">
        <v>22</v>
      </c>
      <c r="F56" s="11" t="s">
        <v>75</v>
      </c>
      <c r="G56" s="12" t="s">
        <v>63</v>
      </c>
      <c r="H56" s="11" t="s">
        <v>337</v>
      </c>
      <c r="I56" s="10" t="str">
        <f aca="false">HYPERLINK("https://www.linkedin.com/jobs/view/4440493720","APPLY NOW")</f>
        <v>APPLY NOW</v>
      </c>
    </row>
    <row r="57" customFormat="false" ht="42" hidden="false" customHeight="true" outlineLevel="0" collapsed="false">
      <c r="A57" s="8" t="s">
        <v>279</v>
      </c>
      <c r="B57" s="8" t="s">
        <v>338</v>
      </c>
      <c r="C57" s="8" t="s">
        <v>283</v>
      </c>
      <c r="D57" s="8" t="s">
        <v>15</v>
      </c>
      <c r="E57" s="8" t="s">
        <v>22</v>
      </c>
      <c r="F57" s="8" t="s">
        <v>22</v>
      </c>
      <c r="G57" s="9" t="s">
        <v>23</v>
      </c>
      <c r="H57" s="8" t="s">
        <v>339</v>
      </c>
      <c r="I57" s="10" t="str">
        <f aca="false">HYPERLINK("https://www.linkedin.com/jobs/view/4441080145","APPLY NOW")</f>
        <v>APPLY NOW</v>
      </c>
    </row>
    <row r="58" customFormat="false" ht="42" hidden="false" customHeight="true" outlineLevel="0" collapsed="false">
      <c r="A58" s="11" t="s">
        <v>340</v>
      </c>
      <c r="B58" s="11" t="s">
        <v>341</v>
      </c>
      <c r="C58" s="11" t="s">
        <v>342</v>
      </c>
      <c r="D58" s="11" t="s">
        <v>15</v>
      </c>
      <c r="E58" s="11" t="s">
        <v>343</v>
      </c>
      <c r="F58" s="11" t="s">
        <v>344</v>
      </c>
      <c r="G58" s="12" t="s">
        <v>36</v>
      </c>
      <c r="H58" s="11" t="s">
        <v>345</v>
      </c>
      <c r="I58" s="10" t="str">
        <f aca="false">HYPERLINK("https://www.linkedin.com/jobs/view/4425861746","APPLY NOW")</f>
        <v>APPLY NOW</v>
      </c>
    </row>
    <row r="59" customFormat="false" ht="42" hidden="false" customHeight="true" outlineLevel="0" collapsed="false">
      <c r="A59" s="8" t="s">
        <v>340</v>
      </c>
      <c r="B59" s="8" t="s">
        <v>346</v>
      </c>
      <c r="C59" s="8" t="s">
        <v>347</v>
      </c>
      <c r="D59" s="8" t="s">
        <v>15</v>
      </c>
      <c r="E59" s="8" t="s">
        <v>22</v>
      </c>
      <c r="F59" s="8" t="s">
        <v>348</v>
      </c>
      <c r="G59" s="9" t="s">
        <v>76</v>
      </c>
      <c r="H59" s="8" t="s">
        <v>349</v>
      </c>
      <c r="I59" s="10" t="str">
        <f aca="false">HYPERLINK("https://www.linkedin.com/jobs/view/4441025214","APPLY NOW")</f>
        <v>APPLY NOW</v>
      </c>
    </row>
    <row r="60" customFormat="false" ht="42" hidden="false" customHeight="true" outlineLevel="0" collapsed="false">
      <c r="A60" s="11" t="s">
        <v>186</v>
      </c>
      <c r="B60" s="11" t="s">
        <v>350</v>
      </c>
      <c r="C60" s="11" t="s">
        <v>351</v>
      </c>
      <c r="D60" s="11" t="s">
        <v>15</v>
      </c>
      <c r="E60" s="11" t="s">
        <v>22</v>
      </c>
      <c r="F60" s="11" t="s">
        <v>75</v>
      </c>
      <c r="G60" s="12" t="s">
        <v>29</v>
      </c>
      <c r="H60" s="11" t="s">
        <v>352</v>
      </c>
      <c r="I60" s="10" t="str">
        <f aca="false">HYPERLINK("https://www.linkedin.com/jobs/view/4445238831","APPLY NOW")</f>
        <v>APPLY NOW</v>
      </c>
    </row>
    <row r="61" customFormat="false" ht="42" hidden="false" customHeight="true" outlineLevel="0" collapsed="false">
      <c r="A61" s="8" t="s">
        <v>353</v>
      </c>
      <c r="B61" s="8" t="s">
        <v>354</v>
      </c>
      <c r="C61" s="8" t="s">
        <v>188</v>
      </c>
      <c r="D61" s="8" t="s">
        <v>15</v>
      </c>
      <c r="E61" s="8" t="s">
        <v>355</v>
      </c>
      <c r="F61" s="8" t="s">
        <v>356</v>
      </c>
      <c r="G61" s="9" t="s">
        <v>72</v>
      </c>
      <c r="H61" s="8" t="s">
        <v>357</v>
      </c>
      <c r="I61" s="10" t="str">
        <f aca="false">HYPERLINK("https://www.linkedin.com/jobs/view/4444600322","APPLY NOW")</f>
        <v>APPLY NOW</v>
      </c>
    </row>
    <row r="62" customFormat="false" ht="42" hidden="false" customHeight="true" outlineLevel="0" collapsed="false">
      <c r="A62" s="11" t="s">
        <v>298</v>
      </c>
      <c r="B62" s="11" t="s">
        <v>358</v>
      </c>
      <c r="C62" s="11" t="s">
        <v>359</v>
      </c>
      <c r="D62" s="11" t="s">
        <v>15</v>
      </c>
      <c r="E62" s="11" t="s">
        <v>22</v>
      </c>
      <c r="F62" s="11" t="s">
        <v>360</v>
      </c>
      <c r="G62" s="12" t="s">
        <v>41</v>
      </c>
      <c r="H62" s="11" t="s">
        <v>361</v>
      </c>
      <c r="I62" s="10" t="str">
        <f aca="false">HYPERLINK("https://www.linkedin.com/jobs/view/4442538761","APPLY NOW")</f>
        <v>APPLY NOW</v>
      </c>
    </row>
    <row r="63" customFormat="false" ht="42" hidden="false" customHeight="true" outlineLevel="0" collapsed="false">
      <c r="A63" s="8" t="s">
        <v>353</v>
      </c>
      <c r="B63" s="8" t="s">
        <v>362</v>
      </c>
      <c r="C63" s="8" t="s">
        <v>188</v>
      </c>
      <c r="D63" s="8" t="s">
        <v>15</v>
      </c>
      <c r="E63" s="8" t="s">
        <v>22</v>
      </c>
      <c r="F63" s="8" t="s">
        <v>363</v>
      </c>
      <c r="G63" s="9" t="s">
        <v>23</v>
      </c>
      <c r="H63" s="8" t="s">
        <v>357</v>
      </c>
      <c r="I63" s="10" t="str">
        <f aca="false">HYPERLINK("https://www.linkedin.com/jobs/view/4442274124","APPLY NOW")</f>
        <v>APPLY NOW</v>
      </c>
    </row>
    <row r="64" customFormat="false" ht="42" hidden="false" customHeight="true" outlineLevel="0" collapsed="false">
      <c r="A64" s="11" t="s">
        <v>186</v>
      </c>
      <c r="B64" s="11" t="s">
        <v>364</v>
      </c>
      <c r="C64" s="11" t="s">
        <v>365</v>
      </c>
      <c r="D64" s="11" t="s">
        <v>15</v>
      </c>
      <c r="E64" s="11" t="s">
        <v>366</v>
      </c>
      <c r="F64" s="11" t="s">
        <v>75</v>
      </c>
      <c r="G64" s="12" t="s">
        <v>23</v>
      </c>
      <c r="H64" s="11" t="s">
        <v>367</v>
      </c>
      <c r="I64" s="10" t="str">
        <f aca="false">HYPERLINK("https://www.linkedin.com/jobs/view/4444298452","APPLY NOW")</f>
        <v>APPLY NOW</v>
      </c>
    </row>
    <row r="65" customFormat="false" ht="42" hidden="false" customHeight="true" outlineLevel="0" collapsed="false">
      <c r="A65" s="8" t="s">
        <v>186</v>
      </c>
      <c r="B65" s="8" t="s">
        <v>368</v>
      </c>
      <c r="C65" s="8" t="s">
        <v>365</v>
      </c>
      <c r="D65" s="8" t="s">
        <v>15</v>
      </c>
      <c r="E65" s="8" t="s">
        <v>366</v>
      </c>
      <c r="F65" s="8" t="s">
        <v>75</v>
      </c>
      <c r="G65" s="9" t="s">
        <v>23</v>
      </c>
      <c r="H65" s="8" t="s">
        <v>369</v>
      </c>
      <c r="I65" s="10" t="str">
        <f aca="false">HYPERLINK("https://www.linkedin.com/jobs/view/4441529520","APPLY NOW")</f>
        <v>APPLY NOW</v>
      </c>
    </row>
    <row r="66" customFormat="false" ht="42" hidden="false" customHeight="true" outlineLevel="0" collapsed="false">
      <c r="A66" s="11" t="s">
        <v>279</v>
      </c>
      <c r="B66" s="11" t="s">
        <v>370</v>
      </c>
      <c r="C66" s="11" t="s">
        <v>283</v>
      </c>
      <c r="D66" s="11" t="s">
        <v>57</v>
      </c>
      <c r="E66" s="11" t="s">
        <v>22</v>
      </c>
      <c r="F66" s="11" t="s">
        <v>22</v>
      </c>
      <c r="G66" s="12" t="s">
        <v>23</v>
      </c>
      <c r="H66" s="11" t="s">
        <v>371</v>
      </c>
      <c r="I66" s="10" t="str">
        <f aca="false">HYPERLINK("https://www.linkedin.com/jobs/view/4441066690","APPLY NOW")</f>
        <v>APPLY NOW</v>
      </c>
    </row>
    <row r="67" customFormat="false" ht="42" hidden="false" customHeight="true" outlineLevel="0" collapsed="false">
      <c r="A67" s="8" t="s">
        <v>221</v>
      </c>
      <c r="B67" s="8" t="s">
        <v>225</v>
      </c>
      <c r="C67" s="8" t="s">
        <v>328</v>
      </c>
      <c r="D67" s="8" t="s">
        <v>15</v>
      </c>
      <c r="E67" s="8" t="s">
        <v>372</v>
      </c>
      <c r="F67" s="8" t="s">
        <v>22</v>
      </c>
      <c r="G67" s="9" t="s">
        <v>63</v>
      </c>
      <c r="H67" s="8" t="s">
        <v>373</v>
      </c>
      <c r="I67" s="10" t="str">
        <f aca="false">HYPERLINK("https://www.linkedin.com/jobs/view/4442770179","APPLY NOW")</f>
        <v>APPLY NOW</v>
      </c>
    </row>
    <row r="68" customFormat="false" ht="42" hidden="false" customHeight="true" outlineLevel="0" collapsed="false">
      <c r="A68" s="11" t="s">
        <v>269</v>
      </c>
      <c r="B68" s="11" t="s">
        <v>374</v>
      </c>
      <c r="C68" s="11" t="s">
        <v>375</v>
      </c>
      <c r="D68" s="11" t="s">
        <v>15</v>
      </c>
      <c r="E68" s="11" t="s">
        <v>22</v>
      </c>
      <c r="F68" s="11" t="s">
        <v>75</v>
      </c>
      <c r="G68" s="12" t="s">
        <v>29</v>
      </c>
      <c r="H68" s="11" t="s">
        <v>376</v>
      </c>
      <c r="I68" s="10" t="str">
        <f aca="false">HYPERLINK("https://www.linkedin.com/jobs/view/4445267690","APPLY NOW")</f>
        <v>APPLY NOW</v>
      </c>
    </row>
    <row r="69" customFormat="false" ht="42" hidden="false" customHeight="true" outlineLevel="0" collapsed="false">
      <c r="A69" s="8" t="s">
        <v>221</v>
      </c>
      <c r="B69" s="8" t="s">
        <v>377</v>
      </c>
      <c r="C69" s="8" t="s">
        <v>328</v>
      </c>
      <c r="D69" s="8" t="s">
        <v>15</v>
      </c>
      <c r="E69" s="8" t="s">
        <v>378</v>
      </c>
      <c r="F69" s="8" t="s">
        <v>22</v>
      </c>
      <c r="G69" s="9" t="s">
        <v>29</v>
      </c>
      <c r="H69" s="8" t="s">
        <v>379</v>
      </c>
      <c r="I69" s="10" t="str">
        <f aca="false">HYPERLINK("https://www.linkedin.com/jobs/view/4444486979","APPLY NOW")</f>
        <v>APPLY NOW</v>
      </c>
    </row>
    <row r="70" customFormat="false" ht="42" hidden="false" customHeight="true" outlineLevel="0" collapsed="false">
      <c r="A70" s="16" t="s">
        <v>269</v>
      </c>
      <c r="B70" s="16" t="s">
        <v>380</v>
      </c>
      <c r="C70" s="16" t="s">
        <v>381</v>
      </c>
      <c r="D70" s="16" t="s">
        <v>15</v>
      </c>
      <c r="E70" s="16" t="s">
        <v>22</v>
      </c>
      <c r="F70" s="16" t="s">
        <v>75</v>
      </c>
      <c r="G70" s="17" t="s">
        <v>41</v>
      </c>
      <c r="H70" s="16" t="s">
        <v>382</v>
      </c>
      <c r="I70" s="15" t="str">
        <f aca="false">HYPERLINK("https://www.linkedin.com/jobs/view/4440909252","APPLY NOW")</f>
        <v>APPLY NOW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7"/>
    <col collapsed="false" customWidth="true" hidden="false" outlineLevel="0" max="3" min="3" style="0" width="15"/>
    <col collapsed="false" customWidth="true" hidden="false" outlineLevel="0" max="4" min="4" style="0" width="19"/>
    <col collapsed="false" customWidth="true" hidden="false" outlineLevel="0" max="5" min="5" style="0" width="36"/>
    <col collapsed="false" customWidth="true" hidden="false" outlineLevel="0" max="6" min="6" style="0" width="23"/>
    <col collapsed="false" customWidth="true" hidden="false" outlineLevel="0" max="7" min="7" style="0" width="24"/>
    <col collapsed="false" customWidth="true" hidden="false" outlineLevel="0" max="8" min="8" style="0" width="40"/>
    <col collapsed="false" customWidth="true" hidden="false" outlineLevel="0" max="9" min="9" style="0" width="17"/>
    <col collapsed="false" customWidth="true" hidden="false" outlineLevel="0" max="10" min="10" style="0" width="22"/>
    <col collapsed="false" customWidth="true" hidden="false" outlineLevel="0" max="11" min="11" style="0" width="19"/>
    <col collapsed="false" customWidth="true" hidden="false" outlineLevel="0" max="12" min="12" style="0" width="30"/>
    <col collapsed="false" customWidth="true" hidden="false" outlineLevel="0" max="13" min="13" style="0" width="12"/>
    <col collapsed="false" customWidth="true" hidden="false" outlineLevel="0" max="14" min="14" style="0" width="16"/>
  </cols>
  <sheetData>
    <row r="1" customFormat="false" ht="32" hidden="false" customHeight="true" outlineLevel="0" collapsed="false">
      <c r="A1" s="1" t="s">
        <v>383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3" hidden="false" customHeight="true" outlineLevel="0" collapsed="false">
      <c r="A2" s="2" t="s">
        <v>384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2" hidden="false" customHeight="true" outlineLevel="0" collapsed="false">
      <c r="A3" s="3" t="s">
        <v>385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8" hidden="false" customHeight="true" outlineLevel="0" collapsed="false"/>
    <row r="5" customFormat="false" ht="30" hidden="false" customHeight="true" outlineLevel="0" collapsed="false">
      <c r="A5" s="4" t="s">
        <v>386</v>
      </c>
      <c r="B5" s="4" t="s">
        <v>387</v>
      </c>
      <c r="C5" s="4" t="s">
        <v>388</v>
      </c>
      <c r="D5" s="4" t="s">
        <v>389</v>
      </c>
      <c r="E5" s="4" t="s">
        <v>6</v>
      </c>
      <c r="F5" s="4" t="s">
        <v>390</v>
      </c>
      <c r="G5" s="4" t="s">
        <v>3</v>
      </c>
      <c r="H5" s="4" t="s">
        <v>391</v>
      </c>
      <c r="I5" s="4" t="s">
        <v>392</v>
      </c>
      <c r="J5" s="4" t="s">
        <v>393</v>
      </c>
      <c r="K5" s="4" t="s">
        <v>394</v>
      </c>
      <c r="L5" s="4" t="s">
        <v>395</v>
      </c>
      <c r="M5" s="4" t="s">
        <v>396</v>
      </c>
      <c r="N5" s="4" t="s">
        <v>397</v>
      </c>
    </row>
    <row r="6" customFormat="false" ht="42" hidden="false" customHeight="true" outlineLevel="0" collapsed="false">
      <c r="A6" s="5" t="s">
        <v>398</v>
      </c>
      <c r="B6" s="5" t="s">
        <v>399</v>
      </c>
      <c r="C6" s="18" t="n">
        <v>46230</v>
      </c>
      <c r="D6" s="6" t="s">
        <v>400</v>
      </c>
      <c r="E6" s="5" t="s">
        <v>401</v>
      </c>
      <c r="F6" s="5" t="s">
        <v>402</v>
      </c>
      <c r="G6" s="5" t="s">
        <v>403</v>
      </c>
      <c r="H6" s="5" t="s">
        <v>404</v>
      </c>
      <c r="I6" s="6" t="s">
        <v>405</v>
      </c>
      <c r="J6" s="6" t="s">
        <v>406</v>
      </c>
      <c r="K6" s="6" t="s">
        <v>407</v>
      </c>
      <c r="L6" s="5" t="s">
        <v>408</v>
      </c>
      <c r="M6" s="6" t="s">
        <v>409</v>
      </c>
      <c r="N6" s="7" t="str">
        <f aca="false">HYPERLINK("https://www.eventbrite.com/e/military-sealift-command-hiring-event-las-vegas-tickets-1993875857363","OPEN EVENT")</f>
        <v>OPEN EVENT</v>
      </c>
    </row>
    <row r="7" customFormat="false" ht="42" hidden="false" customHeight="true" outlineLevel="0" collapsed="false">
      <c r="A7" s="8" t="s">
        <v>410</v>
      </c>
      <c r="B7" s="8" t="s">
        <v>411</v>
      </c>
      <c r="C7" s="19" t="n">
        <v>46231</v>
      </c>
      <c r="D7" s="9" t="s">
        <v>412</v>
      </c>
      <c r="E7" s="8" t="s">
        <v>401</v>
      </c>
      <c r="F7" s="8" t="s">
        <v>402</v>
      </c>
      <c r="G7" s="8" t="s">
        <v>413</v>
      </c>
      <c r="H7" s="8" t="s">
        <v>414</v>
      </c>
      <c r="I7" s="9" t="s">
        <v>405</v>
      </c>
      <c r="J7" s="9" t="s">
        <v>415</v>
      </c>
      <c r="K7" s="9" t="s">
        <v>407</v>
      </c>
      <c r="L7" s="8" t="s">
        <v>416</v>
      </c>
      <c r="M7" s="9" t="s">
        <v>409</v>
      </c>
      <c r="N7" s="10" t="str">
        <f aca="false">HYPERLINK("https://www.eventbrite.com/e/matrix-bottling-group-hiring-event-las-vegas-tickets-1993619765385","OPEN EVENT")</f>
        <v>OPEN EVENT</v>
      </c>
    </row>
    <row r="8" customFormat="false" ht="42" hidden="false" customHeight="true" outlineLevel="0" collapsed="false">
      <c r="A8" s="11" t="s">
        <v>417</v>
      </c>
      <c r="B8" s="11" t="s">
        <v>418</v>
      </c>
      <c r="C8" s="20" t="n">
        <v>46232</v>
      </c>
      <c r="D8" s="12" t="s">
        <v>419</v>
      </c>
      <c r="E8" s="11" t="s">
        <v>401</v>
      </c>
      <c r="F8" s="11" t="s">
        <v>402</v>
      </c>
      <c r="G8" s="11" t="s">
        <v>420</v>
      </c>
      <c r="H8" s="11" t="s">
        <v>421</v>
      </c>
      <c r="I8" s="12" t="s">
        <v>405</v>
      </c>
      <c r="J8" s="12" t="s">
        <v>422</v>
      </c>
      <c r="K8" s="12" t="s">
        <v>407</v>
      </c>
      <c r="L8" s="11" t="s">
        <v>416</v>
      </c>
      <c r="M8" s="12" t="s">
        <v>409</v>
      </c>
      <c r="N8" s="10" t="str">
        <f aca="false">HYPERLINK("https://www.eventbrite.com/e/mastercorp-hiring-event-las-vegas-tickets-1993571055693","OPEN EVENT")</f>
        <v>OPEN EVENT</v>
      </c>
    </row>
    <row r="9" customFormat="false" ht="42" hidden="false" customHeight="true" outlineLevel="0" collapsed="false">
      <c r="A9" s="8" t="s">
        <v>423</v>
      </c>
      <c r="B9" s="8" t="s">
        <v>128</v>
      </c>
      <c r="C9" s="19" t="n">
        <v>46232</v>
      </c>
      <c r="D9" s="9" t="s">
        <v>22</v>
      </c>
      <c r="E9" s="8" t="s">
        <v>424</v>
      </c>
      <c r="F9" s="8" t="s">
        <v>402</v>
      </c>
      <c r="G9" s="8" t="s">
        <v>425</v>
      </c>
      <c r="H9" s="8" t="s">
        <v>426</v>
      </c>
      <c r="I9" s="9" t="s">
        <v>405</v>
      </c>
      <c r="J9" s="9" t="s">
        <v>407</v>
      </c>
      <c r="K9" s="9" t="s">
        <v>407</v>
      </c>
      <c r="L9" s="8" t="s">
        <v>427</v>
      </c>
      <c r="M9" s="9" t="s">
        <v>409</v>
      </c>
      <c r="N9" s="10" t="str">
        <f aca="false">HYPERLINK("https://careers.mgmresorts.com/events/hiring-event/","OPEN EVENT")</f>
        <v>OPEN EVENT</v>
      </c>
    </row>
    <row r="10" customFormat="false" ht="42" hidden="false" customHeight="true" outlineLevel="0" collapsed="false">
      <c r="A10" s="11" t="s">
        <v>428</v>
      </c>
      <c r="B10" s="11" t="s">
        <v>429</v>
      </c>
      <c r="C10" s="20" t="n">
        <v>46233</v>
      </c>
      <c r="D10" s="12" t="s">
        <v>430</v>
      </c>
      <c r="E10" s="11" t="s">
        <v>431</v>
      </c>
      <c r="F10" s="11" t="s">
        <v>432</v>
      </c>
      <c r="G10" s="11" t="s">
        <v>433</v>
      </c>
      <c r="H10" s="11" t="s">
        <v>434</v>
      </c>
      <c r="I10" s="12" t="s">
        <v>435</v>
      </c>
      <c r="J10" s="12" t="s">
        <v>436</v>
      </c>
      <c r="K10" s="12" t="s">
        <v>435</v>
      </c>
      <c r="L10" s="11" t="s">
        <v>437</v>
      </c>
      <c r="M10" s="12" t="s">
        <v>409</v>
      </c>
      <c r="N10" s="10" t="str">
        <f aca="false">HYPERLINK("https://www.eventbrite.com/e/las-vegas-career-fair-july-30-2026-tickets-1977717848323","OPEN EVENT")</f>
        <v>OPEN EVENT</v>
      </c>
    </row>
    <row r="11" customFormat="false" ht="42" hidden="false" customHeight="true" outlineLevel="0" collapsed="false">
      <c r="A11" s="8" t="s">
        <v>438</v>
      </c>
      <c r="B11" s="8" t="s">
        <v>439</v>
      </c>
      <c r="C11" s="19" t="n">
        <v>46233</v>
      </c>
      <c r="D11" s="9" t="s">
        <v>412</v>
      </c>
      <c r="E11" s="8" t="s">
        <v>401</v>
      </c>
      <c r="F11" s="8" t="s">
        <v>402</v>
      </c>
      <c r="G11" s="8" t="s">
        <v>440</v>
      </c>
      <c r="H11" s="8" t="s">
        <v>441</v>
      </c>
      <c r="I11" s="9" t="s">
        <v>405</v>
      </c>
      <c r="J11" s="9" t="s">
        <v>442</v>
      </c>
      <c r="K11" s="9" t="s">
        <v>407</v>
      </c>
      <c r="L11" s="8" t="s">
        <v>443</v>
      </c>
      <c r="M11" s="9" t="s">
        <v>409</v>
      </c>
      <c r="N11" s="10" t="str">
        <f aca="false">HYPERLINK("https://www.eventbrite.com/e/hpc-industrial-hiring-event-las-vegas-tickets-1993948588905","OPEN EVENT")</f>
        <v>OPEN EVENT</v>
      </c>
    </row>
    <row r="12" customFormat="false" ht="42" hidden="false" customHeight="true" outlineLevel="0" collapsed="false">
      <c r="A12" s="11" t="s">
        <v>444</v>
      </c>
      <c r="B12" s="11" t="s">
        <v>439</v>
      </c>
      <c r="C12" s="20" t="n">
        <v>46234</v>
      </c>
      <c r="D12" s="12" t="s">
        <v>412</v>
      </c>
      <c r="E12" s="11" t="s">
        <v>401</v>
      </c>
      <c r="F12" s="11" t="s">
        <v>402</v>
      </c>
      <c r="G12" s="11" t="s">
        <v>440</v>
      </c>
      <c r="H12" s="11" t="s">
        <v>441</v>
      </c>
      <c r="I12" s="12" t="s">
        <v>405</v>
      </c>
      <c r="J12" s="12" t="s">
        <v>442</v>
      </c>
      <c r="K12" s="12" t="s">
        <v>407</v>
      </c>
      <c r="L12" s="11" t="s">
        <v>443</v>
      </c>
      <c r="M12" s="12" t="s">
        <v>409</v>
      </c>
      <c r="N12" s="10" t="str">
        <f aca="false">HYPERLINK("https://www.eventbrite.com/e/hpc-industrial-hiring-event-las-vegas-tickets-1993948588905","OPEN EVENT")</f>
        <v>OPEN EVENT</v>
      </c>
    </row>
    <row r="13" customFormat="false" ht="42" hidden="false" customHeight="true" outlineLevel="0" collapsed="false">
      <c r="A13" s="8" t="s">
        <v>445</v>
      </c>
      <c r="B13" s="8" t="s">
        <v>446</v>
      </c>
      <c r="C13" s="19" t="n">
        <v>46235</v>
      </c>
      <c r="D13" s="9" t="s">
        <v>447</v>
      </c>
      <c r="E13" s="8" t="s">
        <v>448</v>
      </c>
      <c r="F13" s="8" t="s">
        <v>449</v>
      </c>
      <c r="G13" s="8" t="s">
        <v>433</v>
      </c>
      <c r="H13" s="8" t="s">
        <v>450</v>
      </c>
      <c r="I13" s="9" t="s">
        <v>405</v>
      </c>
      <c r="J13" s="9" t="s">
        <v>451</v>
      </c>
      <c r="K13" s="9" t="s">
        <v>407</v>
      </c>
      <c r="L13" s="8" t="s">
        <v>408</v>
      </c>
      <c r="M13" s="9" t="s">
        <v>409</v>
      </c>
      <c r="N13" s="10" t="str">
        <f aca="false">HYPERLINK("https://www.eventbrite.com/e/latin-chamber-of-commerce-job-fair-tickets-1993964166498","OPEN EVENT")</f>
        <v>OPEN EVENT</v>
      </c>
    </row>
    <row r="14" customFormat="false" ht="42" hidden="false" customHeight="true" outlineLevel="0" collapsed="false">
      <c r="A14" s="11" t="s">
        <v>452</v>
      </c>
      <c r="B14" s="11" t="s">
        <v>453</v>
      </c>
      <c r="C14" s="20" t="n">
        <v>46237</v>
      </c>
      <c r="D14" s="12" t="s">
        <v>447</v>
      </c>
      <c r="E14" s="11" t="s">
        <v>454</v>
      </c>
      <c r="F14" s="11" t="s">
        <v>455</v>
      </c>
      <c r="G14" s="11" t="s">
        <v>433</v>
      </c>
      <c r="H14" s="11" t="s">
        <v>456</v>
      </c>
      <c r="I14" s="12" t="s">
        <v>457</v>
      </c>
      <c r="J14" s="12" t="s">
        <v>458</v>
      </c>
      <c r="K14" s="12" t="s">
        <v>407</v>
      </c>
      <c r="L14" s="11" t="s">
        <v>459</v>
      </c>
      <c r="M14" s="12" t="s">
        <v>460</v>
      </c>
      <c r="N14" s="10" t="str">
        <f aca="false">HYPERLINK("https://www.eventbrite.com/e/north-las-vegas-job-fair-august-3-2026-north-las-vegas-career-fairs-tickets-1991285110369","OPEN EVENT")</f>
        <v>OPEN EVENT</v>
      </c>
    </row>
    <row r="15" customFormat="false" ht="42" hidden="false" customHeight="true" outlineLevel="0" collapsed="false">
      <c r="A15" s="8" t="s">
        <v>461</v>
      </c>
      <c r="B15" s="8" t="s">
        <v>462</v>
      </c>
      <c r="C15" s="19" t="n">
        <v>46239</v>
      </c>
      <c r="D15" s="9" t="s">
        <v>463</v>
      </c>
      <c r="E15" s="8" t="s">
        <v>464</v>
      </c>
      <c r="F15" s="8" t="s">
        <v>402</v>
      </c>
      <c r="G15" s="8" t="s">
        <v>465</v>
      </c>
      <c r="H15" s="8" t="s">
        <v>466</v>
      </c>
      <c r="I15" s="9" t="s">
        <v>405</v>
      </c>
      <c r="J15" s="9" t="s">
        <v>467</v>
      </c>
      <c r="K15" s="9" t="s">
        <v>407</v>
      </c>
      <c r="L15" s="8" t="s">
        <v>416</v>
      </c>
      <c r="M15" s="9" t="s">
        <v>468</v>
      </c>
      <c r="N15" s="10" t="str">
        <f aca="false">HYPERLINK("https://www.eventbrite.com/e/lux-community-services-pca-in-session-hiring-event-north-las-vegas-tickets-1993874881444","OPEN EVENT")</f>
        <v>OPEN EVENT</v>
      </c>
    </row>
    <row r="16" customFormat="false" ht="42" hidden="false" customHeight="true" outlineLevel="0" collapsed="false">
      <c r="A16" s="11" t="s">
        <v>469</v>
      </c>
      <c r="B16" s="11" t="s">
        <v>470</v>
      </c>
      <c r="C16" s="20" t="n">
        <v>46240</v>
      </c>
      <c r="D16" s="12" t="s">
        <v>471</v>
      </c>
      <c r="E16" s="11" t="s">
        <v>401</v>
      </c>
      <c r="F16" s="11" t="s">
        <v>402</v>
      </c>
      <c r="G16" s="11" t="s">
        <v>472</v>
      </c>
      <c r="H16" s="11" t="s">
        <v>473</v>
      </c>
      <c r="I16" s="12" t="s">
        <v>405</v>
      </c>
      <c r="J16" s="12" t="s">
        <v>442</v>
      </c>
      <c r="K16" s="12" t="s">
        <v>407</v>
      </c>
      <c r="L16" s="11" t="s">
        <v>474</v>
      </c>
      <c r="M16" s="12" t="s">
        <v>409</v>
      </c>
      <c r="N16" s="10" t="str">
        <f aca="false">HYPERLINK("https://www.eventbrite.com/e/arrow-security-hiring-event-las-vegas-tickets-1994711667293","OPEN EVENT")</f>
        <v>OPEN EVENT</v>
      </c>
    </row>
    <row r="17" customFormat="false" ht="42" hidden="false" customHeight="true" outlineLevel="0" collapsed="false">
      <c r="A17" s="8" t="s">
        <v>475</v>
      </c>
      <c r="B17" s="8" t="s">
        <v>476</v>
      </c>
      <c r="C17" s="19" t="n">
        <v>46245</v>
      </c>
      <c r="D17" s="9" t="s">
        <v>400</v>
      </c>
      <c r="E17" s="8" t="s">
        <v>401</v>
      </c>
      <c r="F17" s="8" t="s">
        <v>402</v>
      </c>
      <c r="G17" s="8" t="s">
        <v>477</v>
      </c>
      <c r="H17" s="8" t="s">
        <v>478</v>
      </c>
      <c r="I17" s="9" t="s">
        <v>405</v>
      </c>
      <c r="J17" s="9" t="s">
        <v>442</v>
      </c>
      <c r="K17" s="9" t="s">
        <v>407</v>
      </c>
      <c r="L17" s="8" t="s">
        <v>416</v>
      </c>
      <c r="M17" s="9" t="s">
        <v>409</v>
      </c>
      <c r="N17" s="10" t="str">
        <f aca="false">HYPERLINK("https://www.eventbrite.com/e/mountain-view-christian-school-hiring-event-las-vegas-tickets-1994994193336","OPEN EVENT")</f>
        <v>OPEN EVENT</v>
      </c>
    </row>
    <row r="18" customFormat="false" ht="42" hidden="false" customHeight="true" outlineLevel="0" collapsed="false">
      <c r="A18" s="11" t="s">
        <v>479</v>
      </c>
      <c r="B18" s="11" t="s">
        <v>480</v>
      </c>
      <c r="C18" s="20" t="n">
        <v>46247</v>
      </c>
      <c r="D18" s="12" t="s">
        <v>430</v>
      </c>
      <c r="E18" s="11" t="s">
        <v>481</v>
      </c>
      <c r="F18" s="11" t="s">
        <v>449</v>
      </c>
      <c r="G18" s="11" t="s">
        <v>482</v>
      </c>
      <c r="H18" s="11" t="s">
        <v>483</v>
      </c>
      <c r="I18" s="12" t="s">
        <v>484</v>
      </c>
      <c r="J18" s="12" t="s">
        <v>485</v>
      </c>
      <c r="K18" s="12" t="s">
        <v>484</v>
      </c>
      <c r="L18" s="11" t="s">
        <v>437</v>
      </c>
      <c r="M18" s="12" t="s">
        <v>409</v>
      </c>
      <c r="N18" s="10" t="str">
        <f aca="false">HYPERLINK("https://www.besthirecareerfairs.com/job-fairs/las-vegas-job-fairs/las-vegas-job-fair-august-13-2026/","OPEN EVENT")</f>
        <v>OPEN EVENT</v>
      </c>
    </row>
    <row r="19" customFormat="false" ht="42" hidden="false" customHeight="true" outlineLevel="0" collapsed="false">
      <c r="A19" s="8" t="s">
        <v>486</v>
      </c>
      <c r="B19" s="8" t="s">
        <v>487</v>
      </c>
      <c r="C19" s="19" t="n">
        <v>46253</v>
      </c>
      <c r="D19" s="9" t="s">
        <v>412</v>
      </c>
      <c r="E19" s="8" t="s">
        <v>488</v>
      </c>
      <c r="F19" s="8" t="s">
        <v>489</v>
      </c>
      <c r="G19" s="8" t="s">
        <v>490</v>
      </c>
      <c r="H19" s="8" t="s">
        <v>491</v>
      </c>
      <c r="I19" s="9" t="s">
        <v>405</v>
      </c>
      <c r="J19" s="9" t="s">
        <v>492</v>
      </c>
      <c r="K19" s="9" t="s">
        <v>407</v>
      </c>
      <c r="L19" s="8" t="s">
        <v>408</v>
      </c>
      <c r="M19" s="9" t="s">
        <v>409</v>
      </c>
      <c r="N19" s="10" t="str">
        <f aca="false">HYPERLINK("https://www.eventbrite.com/e/healthcare-career-fair-las-vegas-tickets-1994622389260","OPEN EVENT")</f>
        <v>OPEN EVENT</v>
      </c>
    </row>
    <row r="20" customFormat="false" ht="42" hidden="false" customHeight="true" outlineLevel="0" collapsed="false">
      <c r="A20" s="11" t="s">
        <v>493</v>
      </c>
      <c r="B20" s="11" t="s">
        <v>494</v>
      </c>
      <c r="C20" s="20" t="n">
        <v>46255</v>
      </c>
      <c r="D20" s="12" t="s">
        <v>495</v>
      </c>
      <c r="E20" s="11" t="s">
        <v>496</v>
      </c>
      <c r="F20" s="11" t="s">
        <v>497</v>
      </c>
      <c r="G20" s="11" t="s">
        <v>498</v>
      </c>
      <c r="H20" s="11" t="s">
        <v>499</v>
      </c>
      <c r="I20" s="12" t="s">
        <v>407</v>
      </c>
      <c r="J20" s="12" t="s">
        <v>500</v>
      </c>
      <c r="K20" s="12" t="s">
        <v>407</v>
      </c>
      <c r="L20" s="11" t="s">
        <v>501</v>
      </c>
      <c r="M20" s="12" t="s">
        <v>409</v>
      </c>
      <c r="N20" s="10" t="str">
        <f aca="false">HYPERLINK("https://careerlaunch.unlv.edu/events/2026/08/21/student-employment-fair-august-2026/","OPEN EVENT")</f>
        <v>OPEN EVENT</v>
      </c>
    </row>
    <row r="21" customFormat="false" ht="42" hidden="false" customHeight="true" outlineLevel="0" collapsed="false">
      <c r="A21" s="8" t="s">
        <v>502</v>
      </c>
      <c r="B21" s="8" t="s">
        <v>503</v>
      </c>
      <c r="C21" s="19" t="n">
        <v>46255</v>
      </c>
      <c r="D21" s="9" t="s">
        <v>504</v>
      </c>
      <c r="E21" s="8" t="s">
        <v>505</v>
      </c>
      <c r="F21" s="8" t="s">
        <v>506</v>
      </c>
      <c r="G21" s="8" t="s">
        <v>433</v>
      </c>
      <c r="H21" s="8" t="s">
        <v>456</v>
      </c>
      <c r="I21" s="9" t="s">
        <v>405</v>
      </c>
      <c r="J21" s="9" t="s">
        <v>407</v>
      </c>
      <c r="K21" s="9" t="s">
        <v>407</v>
      </c>
      <c r="L21" s="8" t="s">
        <v>408</v>
      </c>
      <c r="M21" s="9" t="s">
        <v>409</v>
      </c>
      <c r="N21" s="10" t="str">
        <f aca="false">HYPERLINK("https://www.eventbrite.com/e/las-vegas-hiring-event-tickets-767105612537","OPEN EVENT")</f>
        <v>OPEN EVENT</v>
      </c>
    </row>
    <row r="22" customFormat="false" ht="42" hidden="false" customHeight="true" outlineLevel="0" collapsed="false">
      <c r="A22" s="11" t="s">
        <v>507</v>
      </c>
      <c r="B22" s="11" t="s">
        <v>429</v>
      </c>
      <c r="C22" s="20" t="n">
        <v>46261</v>
      </c>
      <c r="D22" s="12" t="s">
        <v>430</v>
      </c>
      <c r="E22" s="11" t="s">
        <v>508</v>
      </c>
      <c r="F22" s="11" t="s">
        <v>432</v>
      </c>
      <c r="G22" s="11" t="s">
        <v>433</v>
      </c>
      <c r="H22" s="11" t="s">
        <v>434</v>
      </c>
      <c r="I22" s="12" t="s">
        <v>509</v>
      </c>
      <c r="J22" s="12" t="s">
        <v>510</v>
      </c>
      <c r="K22" s="12" t="s">
        <v>509</v>
      </c>
      <c r="L22" s="11" t="s">
        <v>437</v>
      </c>
      <c r="M22" s="12" t="s">
        <v>409</v>
      </c>
      <c r="N22" s="10" t="str">
        <f aca="false">HYPERLINK("https://choicecareerfairs.com/b/las-vegas?page=13","OPEN EVENT")</f>
        <v>OPEN EVENT</v>
      </c>
    </row>
    <row r="23" customFormat="false" ht="42" hidden="false" customHeight="true" outlineLevel="0" collapsed="false">
      <c r="A23" s="8" t="s">
        <v>511</v>
      </c>
      <c r="B23" s="8" t="s">
        <v>512</v>
      </c>
      <c r="C23" s="19" t="n">
        <v>46275</v>
      </c>
      <c r="D23" s="9" t="s">
        <v>513</v>
      </c>
      <c r="E23" s="8" t="s">
        <v>514</v>
      </c>
      <c r="F23" s="8" t="s">
        <v>515</v>
      </c>
      <c r="G23" s="8" t="s">
        <v>516</v>
      </c>
      <c r="H23" s="8" t="s">
        <v>517</v>
      </c>
      <c r="I23" s="9" t="s">
        <v>405</v>
      </c>
      <c r="J23" s="9" t="s">
        <v>518</v>
      </c>
      <c r="K23" s="9" t="s">
        <v>407</v>
      </c>
      <c r="L23" s="8" t="s">
        <v>408</v>
      </c>
      <c r="M23" s="9" t="s">
        <v>519</v>
      </c>
      <c r="N23" s="10" t="str">
        <f aca="false">HYPERLINK("https://www.vegasmeansbusiness.com/event/clark-county-government-public-sector-job-fair-september-2026/conventions_213784/","OPEN EVENT")</f>
        <v>OPEN EVENT</v>
      </c>
    </row>
    <row r="24" customFormat="false" ht="42" hidden="false" customHeight="true" outlineLevel="0" collapsed="false">
      <c r="A24" s="11" t="s">
        <v>520</v>
      </c>
      <c r="B24" s="11" t="s">
        <v>429</v>
      </c>
      <c r="C24" s="20" t="n">
        <v>46282</v>
      </c>
      <c r="D24" s="12" t="s">
        <v>430</v>
      </c>
      <c r="E24" s="11" t="s">
        <v>508</v>
      </c>
      <c r="F24" s="11" t="s">
        <v>432</v>
      </c>
      <c r="G24" s="11" t="s">
        <v>433</v>
      </c>
      <c r="H24" s="11" t="s">
        <v>434</v>
      </c>
      <c r="I24" s="12" t="s">
        <v>509</v>
      </c>
      <c r="J24" s="12" t="s">
        <v>510</v>
      </c>
      <c r="K24" s="12" t="s">
        <v>509</v>
      </c>
      <c r="L24" s="11" t="s">
        <v>437</v>
      </c>
      <c r="M24" s="12" t="s">
        <v>409</v>
      </c>
      <c r="N24" s="10" t="str">
        <f aca="false">HYPERLINK("https://choicecareerfairs.com/b/las-vegas?page=13","OPEN EVENT")</f>
        <v>OPEN EVENT</v>
      </c>
    </row>
    <row r="25" customFormat="false" ht="42" hidden="false" customHeight="true" outlineLevel="0" collapsed="false">
      <c r="A25" s="8" t="s">
        <v>521</v>
      </c>
      <c r="B25" s="8" t="s">
        <v>522</v>
      </c>
      <c r="C25" s="19" t="n">
        <v>46287</v>
      </c>
      <c r="D25" s="9" t="s">
        <v>412</v>
      </c>
      <c r="E25" s="8" t="s">
        <v>523</v>
      </c>
      <c r="F25" s="8" t="s">
        <v>524</v>
      </c>
      <c r="G25" s="8" t="s">
        <v>525</v>
      </c>
      <c r="H25" s="8" t="s">
        <v>499</v>
      </c>
      <c r="I25" s="9" t="s">
        <v>407</v>
      </c>
      <c r="J25" s="9" t="s">
        <v>526</v>
      </c>
      <c r="K25" s="9" t="s">
        <v>407</v>
      </c>
      <c r="L25" s="8" t="s">
        <v>501</v>
      </c>
      <c r="M25" s="9" t="s">
        <v>409</v>
      </c>
      <c r="N25" s="10" t="str">
        <f aca="false">HYPERLINK("https://careerlaunch.unlv.edu/events/2026/09/22/nevada-state-university-fall-2026-career-graduate-school-expo/","OPEN EVENT")</f>
        <v>OPEN EVENT</v>
      </c>
    </row>
    <row r="26" customFormat="false" ht="42" hidden="false" customHeight="true" outlineLevel="0" collapsed="false">
      <c r="A26" s="11" t="s">
        <v>527</v>
      </c>
      <c r="B26" s="11" t="s">
        <v>528</v>
      </c>
      <c r="C26" s="20" t="n">
        <v>46288</v>
      </c>
      <c r="D26" s="12" t="s">
        <v>412</v>
      </c>
      <c r="E26" s="11" t="s">
        <v>529</v>
      </c>
      <c r="F26" s="11" t="s">
        <v>530</v>
      </c>
      <c r="G26" s="11" t="s">
        <v>433</v>
      </c>
      <c r="H26" s="11" t="s">
        <v>499</v>
      </c>
      <c r="I26" s="12" t="s">
        <v>407</v>
      </c>
      <c r="J26" s="12" t="s">
        <v>531</v>
      </c>
      <c r="K26" s="12" t="s">
        <v>407</v>
      </c>
      <c r="L26" s="11" t="s">
        <v>437</v>
      </c>
      <c r="M26" s="12" t="s">
        <v>409</v>
      </c>
      <c r="N26" s="10" t="str">
        <f aca="false">HYPERLINK("https://careerlaunch.unlv.edu/events/2026/09/23/college-of-southern-nevada-2026-fall-career-fair/","OPEN EVENT")</f>
        <v>OPEN EVENT</v>
      </c>
    </row>
    <row r="27" customFormat="false" ht="42" hidden="false" customHeight="true" outlineLevel="0" collapsed="false">
      <c r="A27" s="8" t="s">
        <v>532</v>
      </c>
      <c r="B27" s="8" t="s">
        <v>533</v>
      </c>
      <c r="C27" s="19" t="n">
        <v>46294</v>
      </c>
      <c r="D27" s="9" t="s">
        <v>534</v>
      </c>
      <c r="E27" s="8" t="s">
        <v>535</v>
      </c>
      <c r="F27" s="8" t="s">
        <v>536</v>
      </c>
      <c r="G27" s="8" t="s">
        <v>537</v>
      </c>
      <c r="H27" s="8" t="s">
        <v>499</v>
      </c>
      <c r="I27" s="9" t="s">
        <v>407</v>
      </c>
      <c r="J27" s="9" t="s">
        <v>538</v>
      </c>
      <c r="K27" s="9" t="s">
        <v>407</v>
      </c>
      <c r="L27" s="8" t="s">
        <v>501</v>
      </c>
      <c r="M27" s="9" t="s">
        <v>409</v>
      </c>
      <c r="N27" s="10" t="str">
        <f aca="false">HYPERLINK("https://careerlaunch.unlv.edu/events/2026/09/29/business-engineering-science-tech-best-career-expo-fall-2026/","OPEN EVENT")</f>
        <v>OPEN EVENT</v>
      </c>
    </row>
    <row r="28" customFormat="false" ht="42" hidden="false" customHeight="true" outlineLevel="0" collapsed="false">
      <c r="A28" s="11" t="s">
        <v>539</v>
      </c>
      <c r="B28" s="11" t="s">
        <v>540</v>
      </c>
      <c r="C28" s="20" t="n">
        <v>46294</v>
      </c>
      <c r="D28" s="12" t="s">
        <v>541</v>
      </c>
      <c r="E28" s="11" t="s">
        <v>542</v>
      </c>
      <c r="F28" s="11" t="s">
        <v>543</v>
      </c>
      <c r="G28" s="11" t="s">
        <v>544</v>
      </c>
      <c r="H28" s="11" t="s">
        <v>545</v>
      </c>
      <c r="I28" s="12" t="s">
        <v>546</v>
      </c>
      <c r="J28" s="12" t="s">
        <v>547</v>
      </c>
      <c r="K28" s="12" t="s">
        <v>546</v>
      </c>
      <c r="L28" s="11" t="s">
        <v>437</v>
      </c>
      <c r="M28" s="12" t="s">
        <v>409</v>
      </c>
      <c r="N28" s="10" t="str">
        <f aca="false">HYPERLINK("https://www.unlv.edu/event/hospitality-career-fair-fall-2026","OPEN EVENT")</f>
        <v>OPEN EVENT</v>
      </c>
    </row>
    <row r="29" customFormat="false" ht="42" hidden="false" customHeight="true" outlineLevel="0" collapsed="false">
      <c r="A29" s="13" t="s">
        <v>548</v>
      </c>
      <c r="B29" s="13" t="s">
        <v>494</v>
      </c>
      <c r="C29" s="21" t="n">
        <v>46295</v>
      </c>
      <c r="D29" s="14" t="s">
        <v>549</v>
      </c>
      <c r="E29" s="13" t="s">
        <v>550</v>
      </c>
      <c r="F29" s="13" t="s">
        <v>551</v>
      </c>
      <c r="G29" s="13" t="s">
        <v>552</v>
      </c>
      <c r="H29" s="13" t="s">
        <v>499</v>
      </c>
      <c r="I29" s="14" t="s">
        <v>509</v>
      </c>
      <c r="J29" s="14" t="s">
        <v>553</v>
      </c>
      <c r="K29" s="14" t="s">
        <v>509</v>
      </c>
      <c r="L29" s="13" t="s">
        <v>437</v>
      </c>
      <c r="M29" s="14" t="s">
        <v>409</v>
      </c>
      <c r="N29" s="15" t="str">
        <f aca="false">HYPERLINK("https://careerlaunch.unlv.edu/events/2026/09/30/fall-2026-unlv-career-fair/","OPEN EVENT")</f>
        <v>OPEN EVENT</v>
      </c>
    </row>
  </sheetData>
  <mergeCells count="3">
    <mergeCell ref="A1:N1"/>
    <mergeCell ref="A2:N2"/>
    <mergeCell ref="A3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